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0"/>
  </bookViews>
  <sheets>
    <sheet name="расчет индекс МО (3)" sheetId="1" r:id="rId1"/>
    <sheet name="Sheet1" sheetId="2" r:id="rId2"/>
    <sheet name="расчет от ожидаемой" sheetId="3" r:id="rId3"/>
    <sheet name="расчет индекс МО (2)" sheetId="4" r:id="rId4"/>
  </sheets>
  <definedNames/>
  <calcPr fullCalcOnLoad="1"/>
</workbook>
</file>

<file path=xl/sharedStrings.xml><?xml version="1.0" encoding="utf-8"?>
<sst xmlns="http://schemas.openxmlformats.org/spreadsheetml/2006/main" count="130" uniqueCount="64">
  <si>
    <t>Ранг по приросту показателя «Начислено - всего» с начала 2022 года в %</t>
  </si>
  <si>
    <t>Темп роста Начислено - всего к 2021 году, %</t>
  </si>
  <si>
    <t>Начислено - всего на 01.06.2021, тыс.руб.</t>
  </si>
  <si>
    <t>11</t>
  </si>
  <si>
    <t>Объем поступлений* по выбранному виду дохода на 01.06.2022, тыс.руб.</t>
  </si>
  <si>
    <t>Ранг по удельному весу</t>
  </si>
  <si>
    <t>тыс.руб.</t>
  </si>
  <si>
    <t>Переволоцкое поселение</t>
  </si>
  <si>
    <t>Ранг по темпу роста показателя «Начислено - всего» к 2021 году</t>
  </si>
  <si>
    <t>Прирост недоимки с начала 2022 года</t>
  </si>
  <si>
    <t>Удельный вес показателя «Начислено - всего» в общем объеме поступлений, %</t>
  </si>
  <si>
    <t>%</t>
  </si>
  <si>
    <t>Начислено - всего на начало 2022 года, тыс.руб.</t>
  </si>
  <si>
    <t>2</t>
  </si>
  <si>
    <t>9</t>
  </si>
  <si>
    <t>Анализ данных ФНС по территориям (поселения) &lt;br/&gt;Начислено - всего по состоянию на 01.06.2022 года, (00010503000010000110) Единый сельскохозяйственный налог, в контингенте</t>
  </si>
  <si>
    <t>Территория</t>
  </si>
  <si>
    <t>Начислено - всего на 01.06.2022, тыс.руб.</t>
  </si>
  <si>
    <t xml:space="preserve">консервативный </t>
  </si>
  <si>
    <t>базовый</t>
  </si>
  <si>
    <t>2023 г. - прогноз</t>
  </si>
  <si>
    <t>Индекс производства  продукции сельского хозяйства, %</t>
  </si>
  <si>
    <t>Поступило - всего на 01.07.2018, тыс.руб.</t>
  </si>
  <si>
    <t>Поступило - всего за 2018 года, тыс.руб.</t>
  </si>
  <si>
    <t>Поступило - всего на 01.07.2019, тыс.руб.</t>
  </si>
  <si>
    <t>Поступило - всего за 2019 года, тыс.руб.</t>
  </si>
  <si>
    <t>Поступило - всего на 01.07.2020, тыс.руб.</t>
  </si>
  <si>
    <t>Поступило - всего за 2020 года, тыс.руб.</t>
  </si>
  <si>
    <t>Удельный вес поступления, %</t>
  </si>
  <si>
    <t>Поступило - всего на 01.07.2021, тыс.руб.</t>
  </si>
  <si>
    <t>Поступило - всего за 2021 года, тыс.руб.</t>
  </si>
  <si>
    <t>Средний удельный вес поступления за 3 года, %</t>
  </si>
  <si>
    <t xml:space="preserve"> Прогноз ЕСХН на 2023-2025 годы</t>
  </si>
  <si>
    <t xml:space="preserve">Оценка поступления на текущий год </t>
  </si>
  <si>
    <t>Ожидаемая сумма налога на 2022 год, тыс. руб.</t>
  </si>
  <si>
    <t>2024 г. - прогноз</t>
  </si>
  <si>
    <t>2025 г.- прогноз</t>
  </si>
  <si>
    <t>№ п/п</t>
  </si>
  <si>
    <t>И – Индекс производства продукции сельского хозяйства в хозяйствах всех категорий в процентах к предыдущему году в сопоставимых ценах, % (прогноз социально-экономического развития Оренбургской области)</t>
  </si>
  <si>
    <t>S – ставка налога, %</t>
  </si>
  <si>
    <t>Прогноз консолидированный</t>
  </si>
  <si>
    <t>2024 год</t>
  </si>
  <si>
    <t>Прогноз поступления по поселениям</t>
  </si>
  <si>
    <t xml:space="preserve">Переволоцкий  </t>
  </si>
  <si>
    <t>2023г.</t>
  </si>
  <si>
    <t>2024г.</t>
  </si>
  <si>
    <t xml:space="preserve">Переволоцкий </t>
  </si>
  <si>
    <t>итого</t>
  </si>
  <si>
    <t>район</t>
  </si>
  <si>
    <t>2025 год</t>
  </si>
  <si>
    <t>2025г.</t>
  </si>
  <si>
    <t>У - сумма убытка, полученного в предыдущих налоговых периодах, уменьшающая налоговую базу за налоговый период, тыс. рублей (строка 040 отчета № 5-ЕСХН) за 2021 год</t>
  </si>
  <si>
    <t>налоговая база</t>
  </si>
  <si>
    <t>сумма убытка</t>
  </si>
  <si>
    <t>контроль</t>
  </si>
  <si>
    <t>поселения</t>
  </si>
  <si>
    <t>Соб сред за 3 года данные МРИ № 7</t>
  </si>
  <si>
    <t>2026 год</t>
  </si>
  <si>
    <t>2026г.</t>
  </si>
  <si>
    <t>Прогноз ЕСХН = (Vнб x И – У) x S/100*Соб,      на 2024-2026 годы</t>
  </si>
  <si>
    <t>Vнб – налоговая база предыдущего периода, тыс. рублей (строка 030 отчета № 5-ЕСХН) за 2022 год</t>
  </si>
  <si>
    <t>Прогноз без собираемости</t>
  </si>
  <si>
    <t>ПРОГНОЗ С СОБИРАЕМОСТЬЮ</t>
  </si>
  <si>
    <t>Муниципальное образование Переволоцкий поссовет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</si>
</sst>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Red]#,##0.00;\-#,##0.00"/>
    <numFmt numFmtId="173" formatCode="[Red]#,##0.00%;\-#,##0.00%"/>
    <numFmt numFmtId="174" formatCode="#0"/>
    <numFmt numFmtId="175" formatCode="#,##0.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"/>
    <numFmt numFmtId="183" formatCode="#0.0"/>
    <numFmt numFmtId="184" formatCode="#0.00"/>
    <numFmt numFmtId="185" formatCode="#0.000"/>
    <numFmt numFmtId="186" formatCode="#,##0.000"/>
    <numFmt numFmtId="187" formatCode="#,##0.0000"/>
  </numFmts>
  <fonts count="51">
    <font>
      <sz val="10"/>
      <name val="Arial"/>
      <family val="0"/>
    </font>
    <font>
      <sz val="8.25"/>
      <name val="Microsoft Sans Serif"/>
      <family val="2"/>
    </font>
    <font>
      <b/>
      <sz val="8.25"/>
      <name val="Microsoft Sans Serif"/>
      <family val="2"/>
    </font>
    <font>
      <sz val="9"/>
      <name val="Times New Roman"/>
      <family val="1"/>
    </font>
    <font>
      <sz val="10"/>
      <name val="Microsoft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Garamond"/>
      <family val="1"/>
    </font>
    <font>
      <b/>
      <sz val="12"/>
      <name val="Garamond"/>
      <family val="1"/>
    </font>
    <font>
      <sz val="10"/>
      <name val="Arial Cyr"/>
      <family val="0"/>
    </font>
    <font>
      <sz val="12"/>
      <name val="Garamond"/>
      <family val="1"/>
    </font>
    <font>
      <sz val="12"/>
      <name val="Arial"/>
      <family val="2"/>
    </font>
    <font>
      <b/>
      <sz val="9"/>
      <name val="Garamond"/>
      <family val="1"/>
    </font>
    <font>
      <sz val="9"/>
      <name val="Arial"/>
      <family val="2"/>
    </font>
    <font>
      <b/>
      <sz val="12"/>
      <name val="Arial"/>
      <family val="2"/>
    </font>
    <font>
      <sz val="11"/>
      <color indexed="6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2" fontId="1" fillId="33" borderId="11" xfId="0" applyNumberFormat="1" applyFont="1" applyFill="1" applyBorder="1" applyAlignment="1">
      <alignment horizontal="left"/>
    </xf>
    <xf numFmtId="173" fontId="1" fillId="33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73" fontId="1" fillId="0" borderId="11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0" fontId="1" fillId="0" borderId="11" xfId="0" applyNumberFormat="1" applyFont="1" applyBorder="1" applyAlignment="1">
      <alignment horizontal="right"/>
    </xf>
    <xf numFmtId="4" fontId="1" fillId="34" borderId="12" xfId="0" applyNumberFormat="1" applyFont="1" applyFill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4" fontId="4" fillId="6" borderId="12" xfId="0" applyNumberFormat="1" applyFont="1" applyFill="1" applyBorder="1" applyAlignment="1">
      <alignment horizontal="center" vertical="center" wrapText="1"/>
    </xf>
    <xf numFmtId="4" fontId="0" fillId="6" borderId="12" xfId="0" applyNumberFormat="1" applyFont="1" applyFill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2" fillId="35" borderId="12" xfId="0" applyNumberFormat="1" applyFont="1" applyFill="1" applyBorder="1" applyAlignment="1">
      <alignment horizontal="right"/>
    </xf>
    <xf numFmtId="2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5" borderId="13" xfId="0" applyFont="1" applyFill="1" applyBorder="1" applyAlignment="1">
      <alignment/>
    </xf>
    <xf numFmtId="4" fontId="2" fillId="34" borderId="14" xfId="0" applyNumberFormat="1" applyFont="1" applyFill="1" applyBorder="1" applyAlignment="1">
      <alignment horizontal="right"/>
    </xf>
    <xf numFmtId="2" fontId="1" fillId="35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36" borderId="13" xfId="0" applyFont="1" applyFill="1" applyBorder="1" applyAlignment="1">
      <alignment/>
    </xf>
    <xf numFmtId="3" fontId="1" fillId="36" borderId="1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Fill="1" applyAlignment="1">
      <alignment vertical="center"/>
    </xf>
    <xf numFmtId="0" fontId="9" fillId="7" borderId="12" xfId="0" applyNumberFormat="1" applyFont="1" applyFill="1" applyBorder="1" applyAlignment="1">
      <alignment horizontal="center" vertical="center"/>
    </xf>
    <xf numFmtId="0" fontId="9" fillId="37" borderId="12" xfId="0" applyNumberFormat="1" applyFont="1" applyFill="1" applyBorder="1" applyAlignment="1">
      <alignment horizontal="center" vertical="center" wrapText="1"/>
    </xf>
    <xf numFmtId="3" fontId="0" fillId="37" borderId="12" xfId="0" applyNumberFormat="1" applyFont="1" applyFill="1" applyBorder="1" applyAlignment="1">
      <alignment horizontal="center" vertical="center"/>
    </xf>
    <xf numFmtId="0" fontId="0" fillId="7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41" fillId="7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2" fontId="0" fillId="0" borderId="12" xfId="0" applyNumberFormat="1" applyFont="1" applyFill="1" applyBorder="1" applyAlignment="1">
      <alignment horizontal="right" vertical="center"/>
    </xf>
    <xf numFmtId="3" fontId="41" fillId="0" borderId="12" xfId="0" applyNumberFormat="1" applyFont="1" applyBorder="1" applyAlignment="1">
      <alignment/>
    </xf>
    <xf numFmtId="3" fontId="41" fillId="37" borderId="12" xfId="0" applyNumberFormat="1" applyFont="1" applyFill="1" applyBorder="1" applyAlignment="1">
      <alignment/>
    </xf>
    <xf numFmtId="3" fontId="41" fillId="37" borderId="15" xfId="0" applyNumberFormat="1" applyFont="1" applyFill="1" applyBorder="1" applyAlignment="1">
      <alignment/>
    </xf>
    <xf numFmtId="0" fontId="41" fillId="7" borderId="12" xfId="0" applyFont="1" applyFill="1" applyBorder="1" applyAlignment="1">
      <alignment/>
    </xf>
    <xf numFmtId="0" fontId="41" fillId="7" borderId="0" xfId="0" applyFont="1" applyFill="1" applyAlignment="1">
      <alignment/>
    </xf>
    <xf numFmtId="3" fontId="41" fillId="7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37" borderId="12" xfId="0" applyFont="1" applyFill="1" applyBorder="1" applyAlignment="1">
      <alignment horizontal="center"/>
    </xf>
    <xf numFmtId="1" fontId="0" fillId="37" borderId="12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0" fontId="11" fillId="37" borderId="12" xfId="0" applyNumberFormat="1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3" fontId="12" fillId="37" borderId="12" xfId="0" applyNumberFormat="1" applyFont="1" applyFill="1" applyBorder="1" applyAlignment="1">
      <alignment vertical="center"/>
    </xf>
    <xf numFmtId="3" fontId="12" fillId="37" borderId="12" xfId="0" applyNumberFormat="1" applyFont="1" applyFill="1" applyBorder="1" applyAlignment="1">
      <alignment/>
    </xf>
    <xf numFmtId="0" fontId="12" fillId="7" borderId="12" xfId="0" applyFont="1" applyFill="1" applyBorder="1" applyAlignment="1">
      <alignment/>
    </xf>
    <xf numFmtId="3" fontId="12" fillId="6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right" vertical="top"/>
    </xf>
    <xf numFmtId="4" fontId="0" fillId="37" borderId="12" xfId="0" applyNumberFormat="1" applyFill="1" applyBorder="1" applyAlignment="1">
      <alignment/>
    </xf>
    <xf numFmtId="0" fontId="13" fillId="37" borderId="12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9" fillId="37" borderId="15" xfId="0" applyNumberFormat="1" applyFont="1" applyFill="1" applyBorder="1" applyAlignment="1">
      <alignment horizontal="center" vertical="center"/>
    </xf>
    <xf numFmtId="3" fontId="12" fillId="6" borderId="15" xfId="0" applyNumberFormat="1" applyFont="1" applyFill="1" applyBorder="1" applyAlignment="1">
      <alignment/>
    </xf>
    <xf numFmtId="180" fontId="0" fillId="7" borderId="12" xfId="0" applyNumberFormat="1" applyFont="1" applyFill="1" applyBorder="1" applyAlignment="1">
      <alignment/>
    </xf>
    <xf numFmtId="0" fontId="5" fillId="37" borderId="12" xfId="0" applyNumberFormat="1" applyFont="1" applyFill="1" applyBorder="1" applyAlignment="1">
      <alignment horizontal="left" vertical="center"/>
    </xf>
    <xf numFmtId="3" fontId="5" fillId="37" borderId="12" xfId="0" applyNumberFormat="1" applyFont="1" applyFill="1" applyBorder="1" applyAlignment="1">
      <alignment horizontal="right" vertical="center"/>
    </xf>
    <xf numFmtId="1" fontId="5" fillId="37" borderId="12" xfId="0" applyNumberFormat="1" applyFont="1" applyFill="1" applyBorder="1" applyAlignment="1">
      <alignment horizontal="right" vertical="center"/>
    </xf>
    <xf numFmtId="3" fontId="15" fillId="37" borderId="12" xfId="0" applyNumberFormat="1" applyFont="1" applyFill="1" applyBorder="1" applyAlignment="1">
      <alignment vertical="center"/>
    </xf>
    <xf numFmtId="3" fontId="15" fillId="37" borderId="12" xfId="0" applyNumberFormat="1" applyFont="1" applyFill="1" applyBorder="1" applyAlignment="1">
      <alignment horizontal="center" vertical="center"/>
    </xf>
    <xf numFmtId="175" fontId="15" fillId="37" borderId="12" xfId="0" applyNumberFormat="1" applyFont="1" applyFill="1" applyBorder="1" applyAlignment="1">
      <alignment/>
    </xf>
    <xf numFmtId="186" fontId="5" fillId="37" borderId="12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179" fontId="0" fillId="37" borderId="12" xfId="0" applyNumberFormat="1" applyFont="1" applyFill="1" applyBorder="1" applyAlignment="1">
      <alignment horizontal="right" vertical="center"/>
    </xf>
    <xf numFmtId="175" fontId="10" fillId="37" borderId="12" xfId="58" applyNumberFormat="1" applyFont="1" applyFill="1" applyBorder="1" applyAlignment="1">
      <alignment vertical="center"/>
    </xf>
    <xf numFmtId="3" fontId="0" fillId="37" borderId="12" xfId="0" applyNumberFormat="1" applyFill="1" applyBorder="1" applyAlignment="1">
      <alignment/>
    </xf>
    <xf numFmtId="0" fontId="8" fillId="37" borderId="12" xfId="0" applyNumberFormat="1" applyFont="1" applyFill="1" applyBorder="1" applyAlignment="1">
      <alignment horizontal="center" vertical="center" wrapText="1"/>
    </xf>
    <xf numFmtId="49" fontId="8" fillId="37" borderId="12" xfId="0" applyNumberFormat="1" applyFont="1" applyFill="1" applyBorder="1" applyAlignment="1">
      <alignment horizontal="center" vertical="center" wrapText="1"/>
    </xf>
    <xf numFmtId="0" fontId="8" fillId="37" borderId="12" xfId="0" applyNumberFormat="1" applyFont="1" applyFill="1" applyBorder="1" applyAlignment="1">
      <alignment horizontal="center" vertical="center"/>
    </xf>
    <xf numFmtId="0" fontId="8" fillId="37" borderId="12" xfId="0" applyNumberFormat="1" applyFont="1" applyFill="1" applyBorder="1" applyAlignment="1">
      <alignment horizontal="center" vertical="center" wrapText="1"/>
    </xf>
    <xf numFmtId="49" fontId="8" fillId="37" borderId="12" xfId="0" applyNumberFormat="1" applyFont="1" applyFill="1" applyBorder="1" applyAlignment="1">
      <alignment horizontal="center" vertical="center" wrapText="1"/>
    </xf>
    <xf numFmtId="3" fontId="15" fillId="37" borderId="12" xfId="0" applyNumberFormat="1" applyFont="1" applyFill="1" applyBorder="1" applyAlignment="1">
      <alignment/>
    </xf>
    <xf numFmtId="0" fontId="0" fillId="37" borderId="12" xfId="0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5" fillId="0" borderId="0" xfId="0" applyFont="1" applyAlignment="1">
      <alignment/>
    </xf>
    <xf numFmtId="0" fontId="8" fillId="37" borderId="12" xfId="0" applyNumberFormat="1" applyFont="1" applyFill="1" applyBorder="1" applyAlignment="1">
      <alignment horizontal="center" vertical="center" wrapText="1"/>
    </xf>
    <xf numFmtId="0" fontId="8" fillId="37" borderId="12" xfId="0" applyNumberFormat="1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8" fillId="37" borderId="12" xfId="0" applyNumberFormat="1" applyFont="1" applyFill="1" applyBorder="1" applyAlignment="1">
      <alignment horizontal="center" vertical="center" wrapText="1"/>
    </xf>
    <xf numFmtId="0" fontId="8" fillId="37" borderId="12" xfId="0" applyNumberFormat="1" applyFont="1" applyFill="1" applyBorder="1" applyAlignment="1">
      <alignment horizontal="center" vertical="top" wrapText="1"/>
    </xf>
    <xf numFmtId="174" fontId="1" fillId="38" borderId="18" xfId="0" applyNumberFormat="1" applyFont="1" applyFill="1" applyBorder="1" applyAlignment="1">
      <alignment horizontal="center" vertical="center" wrapText="1"/>
    </xf>
    <xf numFmtId="174" fontId="1" fillId="38" borderId="14" xfId="0" applyNumberFormat="1" applyFont="1" applyFill="1" applyBorder="1" applyAlignment="1">
      <alignment horizontal="center" vertical="center" wrapText="1"/>
    </xf>
    <xf numFmtId="4" fontId="1" fillId="38" borderId="18" xfId="0" applyNumberFormat="1" applyFont="1" applyFill="1" applyBorder="1" applyAlignment="1">
      <alignment horizontal="center" vertical="center" wrapText="1"/>
    </xf>
    <xf numFmtId="4" fontId="1" fillId="38" borderId="14" xfId="0" applyNumberFormat="1" applyFont="1" applyFill="1" applyBorder="1" applyAlignment="1">
      <alignment horizontal="center" vertical="center" wrapText="1"/>
    </xf>
    <xf numFmtId="10" fontId="1" fillId="38" borderId="18" xfId="0" applyNumberFormat="1" applyFont="1" applyFill="1" applyBorder="1" applyAlignment="1">
      <alignment horizontal="center" vertical="center" wrapText="1"/>
    </xf>
    <xf numFmtId="10" fontId="1" fillId="38" borderId="14" xfId="0" applyNumberFormat="1" applyFont="1" applyFill="1" applyBorder="1" applyAlignment="1">
      <alignment horizontal="center" vertical="center" wrapText="1"/>
    </xf>
    <xf numFmtId="173" fontId="1" fillId="38" borderId="19" xfId="0" applyNumberFormat="1" applyFont="1" applyFill="1" applyBorder="1" applyAlignment="1">
      <alignment horizontal="center" vertical="center" wrapText="1"/>
    </xf>
    <xf numFmtId="173" fontId="1" fillId="38" borderId="20" xfId="0" applyNumberFormat="1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4" fontId="1" fillId="39" borderId="12" xfId="0" applyNumberFormat="1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4" fontId="1" fillId="39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D3D3"/>
      <rgbColor rgb="00F1F1F2"/>
      <rgbColor rgb="00FF00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11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4.421875" style="1" customWidth="1"/>
    <col min="2" max="2" width="19.421875" style="1" customWidth="1"/>
    <col min="3" max="3" width="11.140625" style="0" customWidth="1"/>
    <col min="4" max="4" width="11.57421875" style="0" bestFit="1" customWidth="1"/>
    <col min="5" max="5" width="10.140625" style="0" customWidth="1"/>
    <col min="10" max="10" width="7.57421875" style="0" customWidth="1"/>
    <col min="11" max="16" width="9.57421875" style="0" customWidth="1"/>
  </cols>
  <sheetData>
    <row r="2" spans="1:20" ht="21.75" customHeight="1">
      <c r="A2" s="55"/>
      <c r="B2" s="56" t="s">
        <v>59</v>
      </c>
      <c r="C2" s="37"/>
      <c r="D2" s="37"/>
      <c r="E2" s="37"/>
      <c r="F2" s="37"/>
      <c r="G2" s="37"/>
      <c r="H2" s="37"/>
      <c r="I2" s="37"/>
      <c r="J2" s="132" t="s">
        <v>63</v>
      </c>
      <c r="K2" s="131"/>
      <c r="L2" s="131"/>
      <c r="M2" s="131"/>
      <c r="N2" s="131"/>
      <c r="O2" s="131"/>
      <c r="P2" s="131"/>
      <c r="Q2" s="131"/>
      <c r="R2" s="1"/>
      <c r="S2" s="1"/>
      <c r="T2" s="1"/>
    </row>
    <row r="3" spans="1:20" ht="39" customHeight="1">
      <c r="A3" s="106" t="s">
        <v>37</v>
      </c>
      <c r="B3" s="99" t="s">
        <v>16</v>
      </c>
      <c r="C3" s="98" t="s">
        <v>60</v>
      </c>
      <c r="D3" s="107" t="s">
        <v>38</v>
      </c>
      <c r="E3" s="107"/>
      <c r="F3" s="107"/>
      <c r="G3" s="107"/>
      <c r="H3" s="98" t="s">
        <v>56</v>
      </c>
      <c r="I3" s="98" t="s">
        <v>51</v>
      </c>
      <c r="J3" s="98" t="s">
        <v>39</v>
      </c>
      <c r="K3" s="99" t="s">
        <v>61</v>
      </c>
      <c r="L3" s="99"/>
      <c r="M3" s="99"/>
      <c r="N3" s="103" t="s">
        <v>62</v>
      </c>
      <c r="O3" s="104"/>
      <c r="P3" s="105"/>
      <c r="Q3" s="38" t="s">
        <v>41</v>
      </c>
      <c r="R3" s="38" t="s">
        <v>49</v>
      </c>
      <c r="S3" s="38" t="s">
        <v>57</v>
      </c>
      <c r="T3" s="1"/>
    </row>
    <row r="4" spans="1:20" ht="15.75">
      <c r="A4" s="106"/>
      <c r="B4" s="99"/>
      <c r="C4" s="98"/>
      <c r="D4" s="39">
        <v>2023</v>
      </c>
      <c r="E4" s="39" t="s">
        <v>45</v>
      </c>
      <c r="F4" s="39" t="s">
        <v>50</v>
      </c>
      <c r="G4" s="39" t="s">
        <v>58</v>
      </c>
      <c r="H4" s="98"/>
      <c r="I4" s="98"/>
      <c r="J4" s="98"/>
      <c r="K4" s="46" t="s">
        <v>45</v>
      </c>
      <c r="L4" s="46" t="s">
        <v>50</v>
      </c>
      <c r="M4" s="46" t="s">
        <v>58</v>
      </c>
      <c r="N4" s="46" t="s">
        <v>45</v>
      </c>
      <c r="O4" s="46" t="s">
        <v>50</v>
      </c>
      <c r="P4" s="46" t="s">
        <v>58</v>
      </c>
      <c r="Q4" s="100" t="s">
        <v>42</v>
      </c>
      <c r="R4" s="101"/>
      <c r="S4" s="102"/>
      <c r="T4" s="1"/>
    </row>
    <row r="5" spans="1:20" ht="15.75">
      <c r="A5" s="92"/>
      <c r="B5" s="70" t="s">
        <v>38</v>
      </c>
      <c r="C5" s="91"/>
      <c r="D5" s="59">
        <v>92.61</v>
      </c>
      <c r="E5" s="84">
        <v>101.36</v>
      </c>
      <c r="F5" s="84">
        <v>101.66</v>
      </c>
      <c r="G5" s="84"/>
      <c r="H5" s="91"/>
      <c r="I5" s="64"/>
      <c r="J5" s="60"/>
      <c r="K5" s="67">
        <v>9572</v>
      </c>
      <c r="L5" s="67">
        <v>9721</v>
      </c>
      <c r="M5" s="67">
        <v>9904</v>
      </c>
      <c r="N5" s="75"/>
      <c r="O5" s="75"/>
      <c r="P5" s="75"/>
      <c r="Q5" s="61"/>
      <c r="R5" s="62"/>
      <c r="S5" s="63"/>
      <c r="T5" s="1"/>
    </row>
    <row r="6" spans="1:20" ht="18.75" customHeight="1">
      <c r="A6" s="40">
        <v>1</v>
      </c>
      <c r="B6" s="77" t="s">
        <v>43</v>
      </c>
      <c r="C6" s="78">
        <v>196103</v>
      </c>
      <c r="D6" s="79"/>
      <c r="E6" s="79">
        <f>ROUND(C6*E5/100,0)</f>
        <v>198770</v>
      </c>
      <c r="F6" s="79">
        <f>ROUND(E6*F5/100,0)</f>
        <v>202070</v>
      </c>
      <c r="G6" s="79">
        <f>ROUND(F6*G5/100,0)</f>
        <v>0</v>
      </c>
      <c r="H6" s="83">
        <v>0.85714</v>
      </c>
      <c r="I6" s="80">
        <v>22070</v>
      </c>
      <c r="J6" s="81">
        <v>6</v>
      </c>
      <c r="K6" s="97">
        <f>ROUND((C6*D5/100-I6)*6/100,0)</f>
        <v>9572</v>
      </c>
      <c r="L6" s="82">
        <f>ROUND((C6*D5/100*E5/100-I6)*J6/100,0)</f>
        <v>9721</v>
      </c>
      <c r="M6" s="82">
        <f>ROUND((C6*D5/100*E5/100*F5/100-I6)*J6/100,0)</f>
        <v>9904</v>
      </c>
      <c r="N6" s="82">
        <f>ROUND(K6*H6,0)</f>
        <v>8205</v>
      </c>
      <c r="O6" s="82">
        <f>ROUND(L6*H6,0)</f>
        <v>8332</v>
      </c>
      <c r="P6" s="82">
        <f>ROUND(M6*H6,0)</f>
        <v>8489</v>
      </c>
      <c r="Q6" s="66">
        <v>8205</v>
      </c>
      <c r="R6" s="66">
        <v>8332</v>
      </c>
      <c r="S6" s="66">
        <v>8489</v>
      </c>
      <c r="T6" s="1"/>
    </row>
    <row r="7" spans="1:20" ht="15">
      <c r="A7" s="33"/>
      <c r="B7" s="33"/>
      <c r="C7" s="33"/>
      <c r="D7" s="42" t="s">
        <v>44</v>
      </c>
      <c r="E7" s="42" t="s">
        <v>45</v>
      </c>
      <c r="F7" s="43" t="s">
        <v>50</v>
      </c>
      <c r="G7" s="43" t="s">
        <v>58</v>
      </c>
      <c r="H7" s="44"/>
      <c r="I7" s="44">
        <v>2022</v>
      </c>
      <c r="J7" s="33"/>
      <c r="K7" s="94" t="s">
        <v>44</v>
      </c>
      <c r="L7" s="94" t="s">
        <v>45</v>
      </c>
      <c r="M7" s="95" t="s">
        <v>50</v>
      </c>
      <c r="N7" s="95"/>
      <c r="O7" s="95"/>
      <c r="P7" s="95"/>
      <c r="Q7" s="46" t="s">
        <v>45</v>
      </c>
      <c r="R7" s="46" t="s">
        <v>50</v>
      </c>
      <c r="S7" s="46" t="s">
        <v>50</v>
      </c>
      <c r="T7" s="1"/>
    </row>
    <row r="8" spans="1:20" ht="24.75">
      <c r="A8" s="33"/>
      <c r="B8" s="73" t="s">
        <v>55</v>
      </c>
      <c r="C8" s="33"/>
      <c r="D8" s="42"/>
      <c r="E8" s="71" t="s">
        <v>52</v>
      </c>
      <c r="F8" s="71" t="s">
        <v>52</v>
      </c>
      <c r="G8" s="71" t="s">
        <v>52</v>
      </c>
      <c r="H8" s="44"/>
      <c r="I8" s="72" t="s">
        <v>53</v>
      </c>
      <c r="J8" s="33"/>
      <c r="K8" s="45"/>
      <c r="L8" s="45"/>
      <c r="M8" s="57"/>
      <c r="N8" s="57"/>
      <c r="O8" s="57"/>
      <c r="P8" s="57"/>
      <c r="Q8" s="46"/>
      <c r="R8" s="46"/>
      <c r="S8" s="46"/>
      <c r="T8" s="1"/>
    </row>
    <row r="9" spans="1:20" ht="14.25" customHeight="1">
      <c r="A9" s="45">
        <v>9</v>
      </c>
      <c r="B9" s="86" t="s">
        <v>46</v>
      </c>
      <c r="C9" s="87">
        <v>12964</v>
      </c>
      <c r="E9" s="58">
        <v>13704</v>
      </c>
      <c r="F9" s="58">
        <v>13879</v>
      </c>
      <c r="G9" s="58">
        <v>14132</v>
      </c>
      <c r="H9" s="83">
        <v>0.85717</v>
      </c>
      <c r="I9" s="87">
        <v>2310</v>
      </c>
      <c r="J9" s="40">
        <v>6</v>
      </c>
      <c r="K9" s="96">
        <v>586</v>
      </c>
      <c r="L9" s="87">
        <v>595</v>
      </c>
      <c r="M9" s="87">
        <f>ROUND((G9-I9)*J9/100*H9,0)</f>
        <v>608</v>
      </c>
      <c r="N9" s="82">
        <f>ROUND(K9*H9,0)</f>
        <v>502</v>
      </c>
      <c r="O9" s="82">
        <f>ROUND(L9*H9,0)</f>
        <v>510</v>
      </c>
      <c r="P9" s="82">
        <f>ROUND(M9*H9,0)</f>
        <v>521</v>
      </c>
      <c r="Q9" s="76">
        <f>ROUND(N9*50/100,0)</f>
        <v>251</v>
      </c>
      <c r="R9" s="76">
        <f>ROUND(O9*50/100,0)</f>
        <v>255</v>
      </c>
      <c r="S9" s="76">
        <f>ROUND(P9*50/100,0)</f>
        <v>261</v>
      </c>
      <c r="T9" s="1"/>
    </row>
    <row r="10" spans="1:20" ht="15">
      <c r="A10" s="42"/>
      <c r="B10" s="44" t="s">
        <v>47</v>
      </c>
      <c r="C10" s="49">
        <f>SUM(C9:C9)</f>
        <v>12964</v>
      </c>
      <c r="D10" s="48"/>
      <c r="E10" s="49">
        <f>SUM(E9:E9)</f>
        <v>13704</v>
      </c>
      <c r="F10" s="49">
        <f>SUM(F9:F9)</f>
        <v>13879</v>
      </c>
      <c r="G10" s="49">
        <f>SUM(G9:G9)</f>
        <v>14132</v>
      </c>
      <c r="H10" s="49"/>
      <c r="I10" s="49">
        <f>SUM(I9:I9)</f>
        <v>2310</v>
      </c>
      <c r="J10" s="42">
        <v>6</v>
      </c>
      <c r="K10" s="50">
        <f aca="true" t="shared" si="0" ref="K10:S10">SUM(K9:K9)</f>
        <v>586</v>
      </c>
      <c r="L10" s="50">
        <f t="shared" si="0"/>
        <v>595</v>
      </c>
      <c r="M10" s="51">
        <f t="shared" si="0"/>
        <v>608</v>
      </c>
      <c r="N10" s="51">
        <f t="shared" si="0"/>
        <v>502</v>
      </c>
      <c r="O10" s="51">
        <f t="shared" si="0"/>
        <v>510</v>
      </c>
      <c r="P10" s="51">
        <f t="shared" si="0"/>
        <v>521</v>
      </c>
      <c r="Q10" s="52">
        <f t="shared" si="0"/>
        <v>251</v>
      </c>
      <c r="R10" s="52">
        <f t="shared" si="0"/>
        <v>255</v>
      </c>
      <c r="S10" s="52">
        <f t="shared" si="0"/>
        <v>261</v>
      </c>
      <c r="T10" s="1"/>
    </row>
    <row r="11" spans="3:20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1"/>
      <c r="R11" s="41"/>
      <c r="S11" s="41"/>
      <c r="T11" s="1"/>
    </row>
  </sheetData>
  <sheetProtection/>
  <mergeCells count="11">
    <mergeCell ref="J2:Q2"/>
    <mergeCell ref="J3:J4"/>
    <mergeCell ref="K3:M3"/>
    <mergeCell ref="Q4:S4"/>
    <mergeCell ref="N3:P3"/>
    <mergeCell ref="A3:A4"/>
    <mergeCell ref="B3:B4"/>
    <mergeCell ref="C3:C4"/>
    <mergeCell ref="D3:G3"/>
    <mergeCell ref="H3:H4"/>
    <mergeCell ref="I3:I4"/>
  </mergeCells>
  <conditionalFormatting sqref="B9">
    <cfRule type="cellIs" priority="1" dxfId="0" operator="equal" stopIfTrue="1">
      <formula>"ошибка"</formula>
    </cfRule>
  </conditionalFormatting>
  <printOptions/>
  <pageMargins left="0.25" right="0.25" top="0.75" bottom="0.75" header="0.3" footer="0.3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6"/>
  <sheetViews>
    <sheetView workbookViewId="0" topLeftCell="A1">
      <selection activeCell="A23" sqref="A23"/>
    </sheetView>
  </sheetViews>
  <sheetFormatPr defaultColWidth="9.140625" defaultRowHeight="12.75"/>
  <cols>
    <col min="1" max="1" width="38.7109375" style="1" customWidth="1"/>
    <col min="2" max="4" width="15.421875" style="2" customWidth="1"/>
    <col min="5" max="5" width="15.421875" style="3" customWidth="1"/>
    <col min="6" max="6" width="15.421875" style="4" customWidth="1"/>
    <col min="7" max="7" width="15.421875" style="5" customWidth="1"/>
    <col min="8" max="8" width="15.421875" style="6" customWidth="1"/>
    <col min="9" max="9" width="15.421875" style="5" customWidth="1"/>
    <col min="10" max="10" width="15.421875" style="2" customWidth="1"/>
    <col min="11" max="11" width="15.421875" style="6" customWidth="1"/>
    <col min="12" max="12" width="15.421875" style="5" customWidth="1"/>
  </cols>
  <sheetData>
    <row r="1" ht="12.75">
      <c r="A1" s="1" t="s">
        <v>15</v>
      </c>
    </row>
    <row r="4" spans="1:17" ht="36.75" customHeight="1">
      <c r="A4" s="116" t="s">
        <v>16</v>
      </c>
      <c r="B4" s="110" t="s">
        <v>2</v>
      </c>
      <c r="C4" s="110" t="s">
        <v>17</v>
      </c>
      <c r="D4" s="110" t="s">
        <v>12</v>
      </c>
      <c r="E4" s="114" t="s">
        <v>9</v>
      </c>
      <c r="F4" s="115"/>
      <c r="G4" s="108" t="s">
        <v>0</v>
      </c>
      <c r="H4" s="112" t="s">
        <v>1</v>
      </c>
      <c r="I4" s="108" t="s">
        <v>8</v>
      </c>
      <c r="J4" s="110" t="s">
        <v>4</v>
      </c>
      <c r="K4" s="112" t="s">
        <v>10</v>
      </c>
      <c r="L4" s="108" t="s">
        <v>5</v>
      </c>
      <c r="M4" s="7"/>
      <c r="N4" s="8"/>
      <c r="O4" s="8"/>
      <c r="P4" s="8"/>
      <c r="Q4" s="8"/>
    </row>
    <row r="5" spans="1:12" ht="12.75">
      <c r="A5" s="117"/>
      <c r="B5" s="111"/>
      <c r="C5" s="111"/>
      <c r="D5" s="111"/>
      <c r="E5" s="9" t="s">
        <v>6</v>
      </c>
      <c r="F5" s="10" t="s">
        <v>11</v>
      </c>
      <c r="G5" s="109"/>
      <c r="H5" s="113"/>
      <c r="I5" s="109"/>
      <c r="J5" s="111"/>
      <c r="K5" s="113"/>
      <c r="L5" s="109"/>
    </row>
    <row r="6" spans="1:12" ht="12.75">
      <c r="A6" s="11" t="s">
        <v>7</v>
      </c>
      <c r="B6" s="12">
        <v>1922.64036</v>
      </c>
      <c r="C6" s="12">
        <v>259.45812</v>
      </c>
      <c r="D6" s="12">
        <v>1927.50906</v>
      </c>
      <c r="E6" s="13">
        <v>-1668.05094</v>
      </c>
      <c r="F6" s="14">
        <v>-0.865392010141836</v>
      </c>
      <c r="G6" s="15" t="s">
        <v>14</v>
      </c>
      <c r="H6" s="16">
        <v>0.00548802239113136</v>
      </c>
      <c r="I6" s="15" t="s">
        <v>13</v>
      </c>
      <c r="J6" s="12">
        <v>297.92677</v>
      </c>
      <c r="K6" s="16">
        <v>0.870878840461366</v>
      </c>
      <c r="L6" s="15" t="s">
        <v>3</v>
      </c>
    </row>
  </sheetData>
  <sheetProtection/>
  <mergeCells count="11">
    <mergeCell ref="H4:H5"/>
    <mergeCell ref="I4:I5"/>
    <mergeCell ref="J4:J5"/>
    <mergeCell ref="K4:K5"/>
    <mergeCell ref="L4:L5"/>
    <mergeCell ref="E4:F4"/>
    <mergeCell ref="A4:A5"/>
    <mergeCell ref="B4:B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8"/>
  <sheetViews>
    <sheetView workbookViewId="0" topLeftCell="A1">
      <selection activeCell="G23" sqref="G23"/>
    </sheetView>
  </sheetViews>
  <sheetFormatPr defaultColWidth="9.140625" defaultRowHeight="12.75"/>
  <cols>
    <col min="1" max="1" width="23.57421875" style="1" customWidth="1"/>
    <col min="2" max="2" width="8.7109375" style="1" customWidth="1"/>
    <col min="3" max="3" width="9.140625" style="1" customWidth="1"/>
    <col min="4" max="5" width="8.7109375" style="1" customWidth="1"/>
    <col min="6" max="6" width="9.140625" style="1" customWidth="1"/>
    <col min="7" max="7" width="7.140625" style="1" customWidth="1"/>
    <col min="8" max="13" width="8.7109375" style="1" customWidth="1"/>
    <col min="14" max="15" width="9.421875" style="1" customWidth="1"/>
    <col min="16" max="16" width="15.57421875" style="1" customWidth="1"/>
  </cols>
  <sheetData>
    <row r="1" ht="12.75">
      <c r="A1" s="29" t="s">
        <v>32</v>
      </c>
    </row>
    <row r="3" spans="1:15" ht="12.75">
      <c r="A3" s="33"/>
      <c r="B3" s="119" t="s">
        <v>33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22" ht="36.75" customHeight="1">
      <c r="A4" s="125" t="s">
        <v>16</v>
      </c>
      <c r="B4" s="124" t="s">
        <v>22</v>
      </c>
      <c r="C4" s="124" t="s">
        <v>23</v>
      </c>
      <c r="D4" s="125" t="s">
        <v>28</v>
      </c>
      <c r="E4" s="124" t="s">
        <v>24</v>
      </c>
      <c r="F4" s="124" t="s">
        <v>25</v>
      </c>
      <c r="G4" s="125" t="s">
        <v>28</v>
      </c>
      <c r="H4" s="124" t="s">
        <v>26</v>
      </c>
      <c r="I4" s="124" t="s">
        <v>27</v>
      </c>
      <c r="J4" s="125" t="s">
        <v>28</v>
      </c>
      <c r="K4" s="127" t="s">
        <v>29</v>
      </c>
      <c r="L4" s="127" t="s">
        <v>30</v>
      </c>
      <c r="M4" s="128" t="s">
        <v>28</v>
      </c>
      <c r="N4" s="130" t="s">
        <v>31</v>
      </c>
      <c r="O4" s="122" t="s">
        <v>34</v>
      </c>
      <c r="P4" s="124" t="s">
        <v>4</v>
      </c>
      <c r="Q4" s="118" t="s">
        <v>20</v>
      </c>
      <c r="R4" s="118"/>
      <c r="S4" s="118" t="s">
        <v>35</v>
      </c>
      <c r="T4" s="118"/>
      <c r="U4" s="118" t="s">
        <v>36</v>
      </c>
      <c r="V4" s="118"/>
    </row>
    <row r="5" spans="1:22" ht="23.25" customHeight="1">
      <c r="A5" s="125"/>
      <c r="B5" s="124"/>
      <c r="C5" s="124"/>
      <c r="D5" s="126"/>
      <c r="E5" s="124"/>
      <c r="F5" s="124"/>
      <c r="G5" s="126"/>
      <c r="H5" s="124"/>
      <c r="I5" s="124"/>
      <c r="J5" s="126"/>
      <c r="K5" s="124"/>
      <c r="L5" s="124"/>
      <c r="M5" s="129"/>
      <c r="N5" s="126"/>
      <c r="O5" s="123"/>
      <c r="P5" s="124"/>
      <c r="Q5" s="19" t="s">
        <v>18</v>
      </c>
      <c r="R5" s="19" t="s">
        <v>19</v>
      </c>
      <c r="S5" s="19" t="s">
        <v>18</v>
      </c>
      <c r="T5" s="19" t="s">
        <v>19</v>
      </c>
      <c r="U5" s="19" t="s">
        <v>18</v>
      </c>
      <c r="V5" s="19" t="s">
        <v>19</v>
      </c>
    </row>
    <row r="6" spans="1:22" ht="12.75">
      <c r="A6" s="30" t="s">
        <v>21</v>
      </c>
      <c r="B6" s="3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4"/>
      <c r="P6" s="25"/>
      <c r="Q6" s="20">
        <v>105.47</v>
      </c>
      <c r="R6" s="20">
        <v>118.98</v>
      </c>
      <c r="S6" s="20">
        <v>103.23</v>
      </c>
      <c r="T6" s="21">
        <v>105.64</v>
      </c>
      <c r="U6" s="21">
        <v>103.62</v>
      </c>
      <c r="V6" s="21">
        <v>105.54</v>
      </c>
    </row>
    <row r="7" spans="1:22" ht="12.75">
      <c r="A7" s="24" t="s">
        <v>7</v>
      </c>
      <c r="B7" s="17">
        <v>264.62021</v>
      </c>
      <c r="C7" s="24">
        <v>265.18</v>
      </c>
      <c r="D7" s="26">
        <f>B7/C7*100</f>
        <v>99.78890187796966</v>
      </c>
      <c r="E7" s="24">
        <v>963.11</v>
      </c>
      <c r="F7" s="24">
        <v>963.43</v>
      </c>
      <c r="G7" s="27">
        <f>E7/F7*100</f>
        <v>99.9667853398794</v>
      </c>
      <c r="H7" s="24">
        <v>605.18</v>
      </c>
      <c r="I7" s="24">
        <v>845.85</v>
      </c>
      <c r="J7" s="27">
        <f>H7/I7*100</f>
        <v>71.5469645918307</v>
      </c>
      <c r="K7" s="24">
        <v>1908.22</v>
      </c>
      <c r="L7" s="24">
        <v>2063.89</v>
      </c>
      <c r="M7" s="32">
        <f>K7/L7*100</f>
        <v>92.45744686005554</v>
      </c>
      <c r="N7" s="27">
        <f>(M7+J7+G7)/3</f>
        <v>87.99039893058854</v>
      </c>
      <c r="O7" s="35">
        <f>ROUND(P7*M7%,0)</f>
        <v>275</v>
      </c>
      <c r="P7" s="18">
        <v>297.92677</v>
      </c>
      <c r="Q7" s="22">
        <f>ROUND(O7*Q$6%,0)</f>
        <v>290</v>
      </c>
      <c r="R7" s="22">
        <f>ROUND(O7*R$6%,0)</f>
        <v>327</v>
      </c>
      <c r="S7" s="22">
        <f>ROUND(Q7*S$6%,0)</f>
        <v>299</v>
      </c>
      <c r="T7" s="22">
        <f>ROUND(R7*T$6%,0)</f>
        <v>345</v>
      </c>
      <c r="U7" s="22">
        <f>ROUND(S7*U$6%,0)</f>
        <v>310</v>
      </c>
      <c r="V7" s="23">
        <f>ROUND(T7*V$6%,0)</f>
        <v>364</v>
      </c>
    </row>
    <row r="8" spans="11:15" ht="12.75">
      <c r="K8" s="28"/>
      <c r="L8" s="28"/>
      <c r="O8" s="36"/>
    </row>
  </sheetData>
  <sheetProtection/>
  <mergeCells count="20">
    <mergeCell ref="F4:F5"/>
    <mergeCell ref="D4:D5"/>
    <mergeCell ref="L4:L5"/>
    <mergeCell ref="M4:M5"/>
    <mergeCell ref="A4:A5"/>
    <mergeCell ref="P4:P5"/>
    <mergeCell ref="G4:G5"/>
    <mergeCell ref="N4:N5"/>
    <mergeCell ref="J4:J5"/>
    <mergeCell ref="K4:K5"/>
    <mergeCell ref="Q4:R4"/>
    <mergeCell ref="S4:T4"/>
    <mergeCell ref="B3:O3"/>
    <mergeCell ref="O4:O5"/>
    <mergeCell ref="U4:V4"/>
    <mergeCell ref="B4:B5"/>
    <mergeCell ref="C4:C5"/>
    <mergeCell ref="H4:H5"/>
    <mergeCell ref="I4:I5"/>
    <mergeCell ref="E4:E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R13"/>
  <sheetViews>
    <sheetView workbookViewId="0" topLeftCell="A1">
      <selection activeCell="I25" sqref="I25"/>
    </sheetView>
  </sheetViews>
  <sheetFormatPr defaultColWidth="9.140625" defaultRowHeight="12.75"/>
  <cols>
    <col min="1" max="1" width="4.421875" style="1" customWidth="1"/>
    <col min="2" max="2" width="19.421875" style="1" customWidth="1"/>
    <col min="3" max="3" width="11.140625" style="0" customWidth="1"/>
    <col min="4" max="4" width="11.57421875" style="0" bestFit="1" customWidth="1"/>
    <col min="5" max="5" width="10.140625" style="0" customWidth="1"/>
    <col min="10" max="10" width="7.57421875" style="0" customWidth="1"/>
    <col min="11" max="13" width="9.57421875" style="0" customWidth="1"/>
  </cols>
  <sheetData>
    <row r="2" spans="1:18" ht="21.75" customHeight="1">
      <c r="A2" s="55"/>
      <c r="B2" s="56" t="s">
        <v>59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"/>
      <c r="P2" s="1"/>
      <c r="Q2" s="1"/>
      <c r="R2" s="1"/>
    </row>
    <row r="3" spans="1:18" ht="39" customHeight="1">
      <c r="A3" s="106" t="s">
        <v>37</v>
      </c>
      <c r="B3" s="99" t="s">
        <v>16</v>
      </c>
      <c r="C3" s="98" t="s">
        <v>60</v>
      </c>
      <c r="D3" s="107" t="s">
        <v>38</v>
      </c>
      <c r="E3" s="107"/>
      <c r="F3" s="107"/>
      <c r="G3" s="107"/>
      <c r="H3" s="98" t="s">
        <v>56</v>
      </c>
      <c r="I3" s="98" t="s">
        <v>51</v>
      </c>
      <c r="J3" s="98" t="s">
        <v>39</v>
      </c>
      <c r="K3" s="99" t="s">
        <v>40</v>
      </c>
      <c r="L3" s="99"/>
      <c r="M3" s="99"/>
      <c r="N3" s="90"/>
      <c r="O3" s="38" t="s">
        <v>41</v>
      </c>
      <c r="P3" s="38" t="s">
        <v>49</v>
      </c>
      <c r="Q3" s="38" t="s">
        <v>57</v>
      </c>
      <c r="R3" s="1"/>
    </row>
    <row r="4" spans="1:18" ht="15.75">
      <c r="A4" s="106"/>
      <c r="B4" s="99"/>
      <c r="C4" s="98"/>
      <c r="D4" s="39">
        <v>2023</v>
      </c>
      <c r="E4" s="39" t="s">
        <v>45</v>
      </c>
      <c r="F4" s="39" t="s">
        <v>50</v>
      </c>
      <c r="G4" s="39" t="s">
        <v>58</v>
      </c>
      <c r="H4" s="98"/>
      <c r="I4" s="98"/>
      <c r="J4" s="98"/>
      <c r="K4" s="46" t="s">
        <v>45</v>
      </c>
      <c r="L4" s="46" t="s">
        <v>50</v>
      </c>
      <c r="M4" s="46" t="s">
        <v>58</v>
      </c>
      <c r="N4" s="74"/>
      <c r="O4" s="100" t="s">
        <v>42</v>
      </c>
      <c r="P4" s="101"/>
      <c r="Q4" s="102"/>
      <c r="R4" s="1"/>
    </row>
    <row r="5" spans="1:18" ht="15.75">
      <c r="A5" s="89"/>
      <c r="B5" s="70" t="s">
        <v>38</v>
      </c>
      <c r="C5" s="88"/>
      <c r="D5" s="59"/>
      <c r="E5" s="84">
        <v>106.168</v>
      </c>
      <c r="F5" s="84">
        <v>101.38888</v>
      </c>
      <c r="G5" s="84">
        <v>101.6825</v>
      </c>
      <c r="H5" s="88"/>
      <c r="I5" s="64"/>
      <c r="J5" s="60"/>
      <c r="K5" s="67">
        <v>9572</v>
      </c>
      <c r="L5" s="67">
        <v>9721</v>
      </c>
      <c r="M5" s="67">
        <v>9904</v>
      </c>
      <c r="N5" s="75"/>
      <c r="O5" s="61"/>
      <c r="P5" s="62"/>
      <c r="Q5" s="63"/>
      <c r="R5" s="1"/>
    </row>
    <row r="6" spans="1:18" ht="18.75" customHeight="1">
      <c r="A6" s="40">
        <v>1</v>
      </c>
      <c r="B6" s="77" t="s">
        <v>43</v>
      </c>
      <c r="C6" s="78">
        <v>196103</v>
      </c>
      <c r="D6" s="79"/>
      <c r="E6" s="79">
        <f>ROUND(C6*E5/100,0)</f>
        <v>208199</v>
      </c>
      <c r="F6" s="79">
        <f>ROUND(E6*F5/100,0)</f>
        <v>211091</v>
      </c>
      <c r="G6" s="79">
        <f>ROUND(F6*G5/100,0)</f>
        <v>214643</v>
      </c>
      <c r="H6" s="83">
        <v>0.85714</v>
      </c>
      <c r="I6" s="80">
        <v>22070</v>
      </c>
      <c r="J6" s="81">
        <v>6</v>
      </c>
      <c r="K6" s="93">
        <f>ROUND((E6-I6)*J6/100*H6,0)</f>
        <v>9572</v>
      </c>
      <c r="L6" s="82">
        <f>ROUND((F6-I6)*J6/100*H6,0)</f>
        <v>9721</v>
      </c>
      <c r="M6" s="82">
        <f>ROUND((G6-I6)*J6/100*H6,0)</f>
        <v>9904</v>
      </c>
      <c r="N6" s="65"/>
      <c r="O6" s="66"/>
      <c r="P6" s="66"/>
      <c r="Q6" s="66"/>
      <c r="R6" s="1"/>
    </row>
    <row r="7" spans="1:18" ht="15">
      <c r="A7" s="33"/>
      <c r="B7" s="33"/>
      <c r="C7" s="33"/>
      <c r="D7" s="42" t="s">
        <v>44</v>
      </c>
      <c r="E7" s="42" t="s">
        <v>45</v>
      </c>
      <c r="F7" s="43" t="s">
        <v>50</v>
      </c>
      <c r="G7" s="43" t="s">
        <v>58</v>
      </c>
      <c r="H7" s="44"/>
      <c r="I7" s="44">
        <v>2022</v>
      </c>
      <c r="J7" s="33"/>
      <c r="K7" s="94" t="s">
        <v>44</v>
      </c>
      <c r="L7" s="94" t="s">
        <v>45</v>
      </c>
      <c r="M7" s="95" t="s">
        <v>50</v>
      </c>
      <c r="N7" s="57"/>
      <c r="O7" s="46" t="s">
        <v>45</v>
      </c>
      <c r="P7" s="46" t="s">
        <v>50</v>
      </c>
      <c r="Q7" s="46" t="s">
        <v>50</v>
      </c>
      <c r="R7" s="1"/>
    </row>
    <row r="8" spans="1:18" ht="24.75">
      <c r="A8" s="33"/>
      <c r="B8" s="73" t="s">
        <v>55</v>
      </c>
      <c r="C8" s="33"/>
      <c r="D8" s="42"/>
      <c r="E8" s="71" t="s">
        <v>52</v>
      </c>
      <c r="F8" s="71" t="s">
        <v>52</v>
      </c>
      <c r="G8" s="71" t="s">
        <v>52</v>
      </c>
      <c r="H8" s="44"/>
      <c r="I8" s="72" t="s">
        <v>53</v>
      </c>
      <c r="J8" s="33"/>
      <c r="K8" s="45"/>
      <c r="L8" s="45"/>
      <c r="M8" s="57"/>
      <c r="N8" s="57"/>
      <c r="O8" s="46"/>
      <c r="P8" s="46"/>
      <c r="Q8" s="46"/>
      <c r="R8" s="1"/>
    </row>
    <row r="9" spans="1:18" ht="12.75">
      <c r="A9" s="45">
        <v>9</v>
      </c>
      <c r="B9" s="86" t="s">
        <v>46</v>
      </c>
      <c r="C9" s="87">
        <v>12964</v>
      </c>
      <c r="D9" s="85"/>
      <c r="E9" s="58">
        <v>13704</v>
      </c>
      <c r="F9" s="58">
        <v>13879</v>
      </c>
      <c r="G9" s="58">
        <v>14132</v>
      </c>
      <c r="H9" s="83">
        <v>0.85717</v>
      </c>
      <c r="I9" s="87">
        <v>2310</v>
      </c>
      <c r="J9" s="40">
        <v>6</v>
      </c>
      <c r="K9" s="87">
        <f>ROUND((E9-I9)*J9/100*H9,0)</f>
        <v>586</v>
      </c>
      <c r="L9" s="87">
        <f>ROUND((F9-I9)*J9/100*H9,0)</f>
        <v>595</v>
      </c>
      <c r="M9" s="87">
        <f>ROUND((G9-I9)*J9/100*H9,0)</f>
        <v>608</v>
      </c>
      <c r="N9" s="69"/>
      <c r="O9" s="76">
        <f>ROUND(K9*50/100,0)</f>
        <v>293</v>
      </c>
      <c r="P9" s="76">
        <f>ROUND(L9*50/100,0)</f>
        <v>298</v>
      </c>
      <c r="Q9" s="76">
        <f>ROUND(M9*50/100,0)</f>
        <v>304</v>
      </c>
      <c r="R9" s="1"/>
    </row>
    <row r="10" spans="1:18" ht="15">
      <c r="A10" s="42"/>
      <c r="B10" s="44" t="s">
        <v>47</v>
      </c>
      <c r="C10" s="49">
        <f>SUM(C9:C9)</f>
        <v>12964</v>
      </c>
      <c r="D10" s="48"/>
      <c r="E10" s="49">
        <f>SUM(E9:E9)</f>
        <v>13704</v>
      </c>
      <c r="F10" s="49">
        <f>SUM(F9:F9)</f>
        <v>13879</v>
      </c>
      <c r="G10" s="49">
        <f>SUM(G9:G9)</f>
        <v>14132</v>
      </c>
      <c r="H10" s="49"/>
      <c r="I10" s="49">
        <f>SUM(I9:I9)</f>
        <v>2310</v>
      </c>
      <c r="J10" s="42">
        <v>6</v>
      </c>
      <c r="K10" s="50">
        <f>SUM(K9:K9)</f>
        <v>586</v>
      </c>
      <c r="L10" s="50">
        <f>SUM(L9:L9)</f>
        <v>595</v>
      </c>
      <c r="M10" s="51">
        <f>SUM(M9:M9)</f>
        <v>608</v>
      </c>
      <c r="N10" s="51"/>
      <c r="O10" s="52">
        <f>SUM(O9:O9)</f>
        <v>293</v>
      </c>
      <c r="P10" s="52">
        <f>SUM(P9:P9)</f>
        <v>298</v>
      </c>
      <c r="Q10" s="52">
        <f>SUM(Q9:Q9)</f>
        <v>304</v>
      </c>
      <c r="R10" s="1"/>
    </row>
    <row r="11" spans="1:18" ht="12.75">
      <c r="A11" s="42"/>
      <c r="B11" s="68" t="s">
        <v>54</v>
      </c>
      <c r="C11" s="47">
        <f>C6-C10</f>
        <v>183139</v>
      </c>
      <c r="D11" s="33"/>
      <c r="E11" s="47">
        <f>E6-E10</f>
        <v>194495</v>
      </c>
      <c r="F11" s="47">
        <f>F6-F10</f>
        <v>197212</v>
      </c>
      <c r="G11" s="47">
        <f>G6-G10</f>
        <v>200511</v>
      </c>
      <c r="H11" s="33"/>
      <c r="I11" s="47">
        <f>I6-I10</f>
        <v>19760</v>
      </c>
      <c r="J11" s="33"/>
      <c r="K11" s="47">
        <f>K6-K10</f>
        <v>8986</v>
      </c>
      <c r="L11" s="47">
        <f>L6-L10</f>
        <v>9126</v>
      </c>
      <c r="M11" s="47">
        <f>M6-M10</f>
        <v>9296</v>
      </c>
      <c r="N11" s="47"/>
      <c r="O11" s="47">
        <f>O6-O10</f>
        <v>-293</v>
      </c>
      <c r="P11" s="47">
        <f>P6-P10</f>
        <v>-298</v>
      </c>
      <c r="Q11" s="47">
        <f>Q6-Q10</f>
        <v>-304</v>
      </c>
      <c r="R11" s="1"/>
    </row>
    <row r="12" spans="3:18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1"/>
      <c r="P12" s="41"/>
      <c r="Q12" s="41"/>
      <c r="R12" s="1"/>
    </row>
    <row r="13" spans="3:18" ht="15">
      <c r="C13" s="1"/>
      <c r="D13" s="1"/>
      <c r="E13" s="1"/>
      <c r="F13" s="1"/>
      <c r="G13" s="1"/>
      <c r="H13" s="1"/>
      <c r="I13" s="1"/>
      <c r="J13" s="1"/>
      <c r="K13" s="1"/>
      <c r="L13" s="1"/>
      <c r="M13" s="53" t="s">
        <v>48</v>
      </c>
      <c r="N13" s="53"/>
      <c r="O13" s="54">
        <f>K6/2</f>
        <v>4786</v>
      </c>
      <c r="P13" s="54">
        <f>L6/2</f>
        <v>4860.5</v>
      </c>
      <c r="Q13" s="54">
        <f>M6/2</f>
        <v>4952</v>
      </c>
      <c r="R13" s="1"/>
    </row>
  </sheetData>
  <sheetProtection/>
  <mergeCells count="9">
    <mergeCell ref="J3:J4"/>
    <mergeCell ref="K3:M3"/>
    <mergeCell ref="O4:Q4"/>
    <mergeCell ref="A3:A4"/>
    <mergeCell ref="B3:B4"/>
    <mergeCell ref="C3:C4"/>
    <mergeCell ref="D3:G3"/>
    <mergeCell ref="H3:H4"/>
    <mergeCell ref="I3:I4"/>
  </mergeCells>
  <conditionalFormatting sqref="B9">
    <cfRule type="cellIs" priority="1" dxfId="0" operator="equal" stopIfTrue="1">
      <formula>"ошибка"</formula>
    </cfRule>
  </conditionalFormatting>
  <printOptions/>
  <pageMargins left="0.25" right="0.25" top="0.75" bottom="0.75" header="0.3" footer="0.3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svd</dc:creator>
  <cp:keywords/>
  <dc:description/>
  <cp:lastModifiedBy>user</cp:lastModifiedBy>
  <cp:lastPrinted>2023-10-20T12:32:33Z</cp:lastPrinted>
  <dcterms:created xsi:type="dcterms:W3CDTF">2022-06-23T11:37:45Z</dcterms:created>
  <dcterms:modified xsi:type="dcterms:W3CDTF">2023-11-15T10:56:13Z</dcterms:modified>
  <cp:category/>
  <cp:version/>
  <cp:contentType/>
  <cp:contentStatus/>
</cp:coreProperties>
</file>