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4940" windowHeight="8850" firstSheet="1" activeTab="2"/>
  </bookViews>
  <sheets>
    <sheet name="2017 год" sheetId="2" r:id="rId1"/>
    <sheet name="2023-2026гг НДФЛ" sheetId="7" r:id="rId2"/>
    <sheet name="2023-2026гг НДФЛ (2)" sheetId="8" r:id="rId3"/>
  </sheets>
  <definedNames>
    <definedName name="_xlnm._FilterDatabase" localSheetId="0">'2017 год'!$A$4:$B$4</definedName>
    <definedName name="_xlnm._FilterDatabase" localSheetId="1">'2023-2026гг НДФЛ'!$A$4:$B$4</definedName>
    <definedName name="_xlnm._FilterDatabase" localSheetId="2">'2023-2026гг НДФЛ (2)'!$A$4:$D$4</definedName>
  </definedNames>
  <calcPr calcId="124519"/>
</workbook>
</file>

<file path=xl/calcChain.xml><?xml version="1.0" encoding="utf-8"?>
<calcChain xmlns="http://schemas.openxmlformats.org/spreadsheetml/2006/main">
  <c r="D6" i="8"/>
  <c r="E6" s="1"/>
  <c r="S6"/>
  <c r="W6" s="1"/>
  <c r="G6"/>
  <c r="M6" l="1"/>
  <c r="Z6"/>
  <c r="X6"/>
  <c r="Z27" i="7"/>
  <c r="Y27"/>
  <c r="X27"/>
  <c r="U27"/>
  <c r="V27" s="1"/>
  <c r="W27" s="1"/>
  <c r="Q27"/>
  <c r="K27"/>
  <c r="K15"/>
  <c r="Z24"/>
  <c r="Y24"/>
  <c r="X24"/>
  <c r="Z23"/>
  <c r="Z22"/>
  <c r="Z21"/>
  <c r="Z20"/>
  <c r="Z19"/>
  <c r="Z18"/>
  <c r="Z17"/>
  <c r="Z16"/>
  <c r="Z15"/>
  <c r="Z14"/>
  <c r="Z13"/>
  <c r="Z12"/>
  <c r="Z11"/>
  <c r="Z10"/>
  <c r="Z9"/>
  <c r="Z8"/>
  <c r="Z7"/>
  <c r="Y23"/>
  <c r="Y22"/>
  <c r="Y21"/>
  <c r="Y20"/>
  <c r="Y19"/>
  <c r="Y18"/>
  <c r="Y17"/>
  <c r="Y16"/>
  <c r="Y15"/>
  <c r="Y14"/>
  <c r="Y13"/>
  <c r="Y12"/>
  <c r="Y11"/>
  <c r="Y10"/>
  <c r="Y9"/>
  <c r="Y8"/>
  <c r="Y7"/>
  <c r="X7"/>
  <c r="X8"/>
  <c r="X9"/>
  <c r="X23"/>
  <c r="X22"/>
  <c r="X21"/>
  <c r="X20"/>
  <c r="X19"/>
  <c r="X18"/>
  <c r="X17"/>
  <c r="X16"/>
  <c r="X15"/>
  <c r="X14"/>
  <c r="X13"/>
  <c r="X12"/>
  <c r="X11"/>
  <c r="X10"/>
  <c r="Q23"/>
  <c r="U23" s="1"/>
  <c r="V23" s="1"/>
  <c r="W23" s="1"/>
  <c r="Q22"/>
  <c r="U22" s="1"/>
  <c r="V22" s="1"/>
  <c r="W22" s="1"/>
  <c r="Q21"/>
  <c r="U21" s="1"/>
  <c r="V21" s="1"/>
  <c r="W21" s="1"/>
  <c r="Q20"/>
  <c r="U20" s="1"/>
  <c r="V20" s="1"/>
  <c r="W20" s="1"/>
  <c r="Q19"/>
  <c r="U19" s="1"/>
  <c r="V19" s="1"/>
  <c r="W19" s="1"/>
  <c r="Q18"/>
  <c r="U18" s="1"/>
  <c r="V18" s="1"/>
  <c r="W18" s="1"/>
  <c r="Q17"/>
  <c r="U17" s="1"/>
  <c r="V17" s="1"/>
  <c r="W17" s="1"/>
  <c r="Q16"/>
  <c r="U16" s="1"/>
  <c r="V16" s="1"/>
  <c r="W16" s="1"/>
  <c r="Q15"/>
  <c r="U15" s="1"/>
  <c r="V15" s="1"/>
  <c r="W15" s="1"/>
  <c r="Q14"/>
  <c r="U14" s="1"/>
  <c r="V14" s="1"/>
  <c r="W14" s="1"/>
  <c r="Q13"/>
  <c r="U13" s="1"/>
  <c r="V13" s="1"/>
  <c r="W13" s="1"/>
  <c r="Q12"/>
  <c r="U12" s="1"/>
  <c r="V12" s="1"/>
  <c r="W12" s="1"/>
  <c r="Q11"/>
  <c r="U11" s="1"/>
  <c r="V11" s="1"/>
  <c r="W11" s="1"/>
  <c r="Q10"/>
  <c r="U10" s="1"/>
  <c r="V10" s="1"/>
  <c r="W10" s="1"/>
  <c r="Q9"/>
  <c r="U9" s="1"/>
  <c r="V9" s="1"/>
  <c r="W9" s="1"/>
  <c r="Q8"/>
  <c r="U8" s="1"/>
  <c r="V8" s="1"/>
  <c r="W8" s="1"/>
  <c r="Q7"/>
  <c r="U7" s="1"/>
  <c r="P24"/>
  <c r="O24"/>
  <c r="N24"/>
  <c r="M24"/>
  <c r="L24"/>
  <c r="E14"/>
  <c r="E13"/>
  <c r="E12"/>
  <c r="E11"/>
  <c r="E10"/>
  <c r="E9"/>
  <c r="E8"/>
  <c r="E7"/>
  <c r="J24"/>
  <c r="I24"/>
  <c r="H24"/>
  <c r="G24"/>
  <c r="AA6" i="8" l="1"/>
  <c r="Y6"/>
  <c r="AB6" s="1"/>
  <c r="U24" i="7"/>
  <c r="V7"/>
  <c r="W7" s="1"/>
  <c r="W24" s="1"/>
  <c r="V24"/>
  <c r="E23" l="1"/>
  <c r="E22"/>
  <c r="E21"/>
  <c r="E20"/>
  <c r="E19"/>
  <c r="E18"/>
  <c r="E17"/>
  <c r="E16"/>
  <c r="E15"/>
  <c r="C23"/>
  <c r="C22"/>
  <c r="C21"/>
  <c r="C20"/>
  <c r="C19"/>
  <c r="C18"/>
  <c r="C17"/>
  <c r="C16"/>
  <c r="C15"/>
  <c r="C14"/>
  <c r="K14" s="1"/>
  <c r="C13"/>
  <c r="K13" s="1"/>
  <c r="C12"/>
  <c r="K12" s="1"/>
  <c r="C11"/>
  <c r="K11" s="1"/>
  <c r="C10"/>
  <c r="K10" s="1"/>
  <c r="C9"/>
  <c r="K9" s="1"/>
  <c r="C8"/>
  <c r="K8" s="1"/>
  <c r="C27"/>
  <c r="K17" l="1"/>
  <c r="K19"/>
  <c r="K21"/>
  <c r="K23"/>
  <c r="K16"/>
  <c r="K18"/>
  <c r="K20"/>
  <c r="K22"/>
  <c r="E27" l="1"/>
  <c r="B24"/>
  <c r="B26" s="1"/>
  <c r="D24"/>
  <c r="D26" s="1"/>
  <c r="C7"/>
  <c r="K7" s="1"/>
  <c r="D6"/>
  <c r="B6"/>
  <c r="K24" l="1"/>
  <c r="K6"/>
  <c r="C6"/>
  <c r="C24"/>
  <c r="E24"/>
  <c r="E6"/>
  <c r="Q26" l="1"/>
  <c r="Q24" l="1"/>
  <c r="D22" i="2" l="1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<sst xmlns="http://schemas.openxmlformats.org/spreadsheetml/2006/main" count="106" uniqueCount="57">
  <si>
    <t>Раскрытие строки (ячейки)</t>
  </si>
  <si>
    <t>Исполнено</t>
  </si>
  <si>
    <t>53033218 - Южноуральский сельсовет Переволоцкого МР</t>
  </si>
  <si>
    <t>53033220 - Япрынцевский сельсовет Переволоцкого МР</t>
  </si>
  <si>
    <t xml:space="preserve"> Переволоцкий поссовет </t>
  </si>
  <si>
    <t xml:space="preserve"> Адамовский сельсовет </t>
  </si>
  <si>
    <t xml:space="preserve">Донецкий сельсовет </t>
  </si>
  <si>
    <t xml:space="preserve"> Зубочистенский сельсовет </t>
  </si>
  <si>
    <t xml:space="preserve"> Зубочистенский Второй сельсовет </t>
  </si>
  <si>
    <t xml:space="preserve"> Кариновский сельсовет </t>
  </si>
  <si>
    <t xml:space="preserve"> Кичкасский сельсовет </t>
  </si>
  <si>
    <t xml:space="preserve">Кубанский сельсовет </t>
  </si>
  <si>
    <t xml:space="preserve"> Мамалаевский сельсовет </t>
  </si>
  <si>
    <t xml:space="preserve"> Преторийский сельсовет </t>
  </si>
  <si>
    <t xml:space="preserve"> Родничнодольский сельсовет </t>
  </si>
  <si>
    <t xml:space="preserve"> Садовый сельсовет </t>
  </si>
  <si>
    <t xml:space="preserve"> Степановский сельсовет </t>
  </si>
  <si>
    <t xml:space="preserve"> Татищевский сельсовет </t>
  </si>
  <si>
    <t xml:space="preserve">Чесноковский сельсовет </t>
  </si>
  <si>
    <t xml:space="preserve"> Южноуральский сельсовет </t>
  </si>
  <si>
    <t xml:space="preserve"> Япрынцевский сельсовет </t>
  </si>
  <si>
    <t xml:space="preserve"> Итого Свод по поселениям </t>
  </si>
  <si>
    <t>на 01.07.2017г</t>
  </si>
  <si>
    <t>на 01.01.2018г</t>
  </si>
  <si>
    <t>% поступление в I полгодие 2017</t>
  </si>
  <si>
    <t>НДФЛ   физические лица договора</t>
  </si>
  <si>
    <t>15 %</t>
  </si>
  <si>
    <t xml:space="preserve">Индекс роста потребительских цен </t>
  </si>
  <si>
    <t>2024 год     тыс. руб</t>
  </si>
  <si>
    <t>182 101 02030 01 0000 110</t>
  </si>
  <si>
    <t>2025 год     тыс. руб</t>
  </si>
  <si>
    <t>новый ИПЦ УФНС</t>
  </si>
  <si>
    <t>Расчет прогноза налога на доходы физических лиц с доходов, полученных физическими лицами в соответствии со статьей 228 НК РФ на 2024-2026 гг</t>
  </si>
  <si>
    <t>Фактическое поступление за 4 месяца 2022 года, рублей</t>
  </si>
  <si>
    <t>Фактическое поступление за 4 месяца 2022 года,(без минусовых значений)   100%,  тыс. рублей</t>
  </si>
  <si>
    <t>Фактическое поступление за 8 месяца 2023 года, рублей</t>
  </si>
  <si>
    <t>Фактическое поступление за 8 месяца 2023 года,(без минусовых значений)    100%, тыс. рублей</t>
  </si>
  <si>
    <t>Х</t>
  </si>
  <si>
    <t>Консолидированный</t>
  </si>
  <si>
    <t>Сумма налога, включенная в уведомления по данным НО</t>
  </si>
  <si>
    <t>Сумма налога, включенная в уведомления, в 2024-2026 гг</t>
  </si>
  <si>
    <t>Оценка  поступления налога в 2023 году,              тыс. рублей</t>
  </si>
  <si>
    <t>2022</t>
  </si>
  <si>
    <t>2018</t>
  </si>
  <si>
    <t>2019</t>
  </si>
  <si>
    <t>Сумма налога подлежащая к уплате (доплате) в бюджет, стр. 1200 гр. 1 отчета  №5-ДДК</t>
  </si>
  <si>
    <t>Сумма налога подлежащая к уплате (доплате) в бюджет , средняя за 4 года</t>
  </si>
  <si>
    <t>Темп роста индекса потребительских цен в 2023 году</t>
  </si>
  <si>
    <t xml:space="preserve">Темп роста индекса потребительских цен </t>
  </si>
  <si>
    <t>х</t>
  </si>
  <si>
    <t>Прогноз поступления НДФЛ 3</t>
  </si>
  <si>
    <t>2024</t>
  </si>
  <si>
    <t>2025</t>
  </si>
  <si>
    <t>2026 год     тыс. руб</t>
  </si>
  <si>
    <t>63,75</t>
  </si>
  <si>
    <t>Фактическое поступление за 2022 года, рублей</t>
  </si>
  <si>
    <t>Фактическое поступление за 8 месяца 2022 года, 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</si>
</sst>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4">
    <font>
      <sz val="10"/>
      <name val="Arial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Continuous" vertical="center" wrapText="1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3" fillId="2" borderId="5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0" fillId="0" borderId="7" xfId="0" applyBorder="1"/>
    <xf numFmtId="4" fontId="0" fillId="0" borderId="3" xfId="0" applyNumberFormat="1" applyBorder="1"/>
    <xf numFmtId="4" fontId="0" fillId="3" borderId="3" xfId="0" applyNumberFormat="1" applyFill="1" applyBorder="1"/>
    <xf numFmtId="164" fontId="0" fillId="3" borderId="8" xfId="0" applyNumberFormat="1" applyFill="1" applyBorder="1"/>
    <xf numFmtId="4" fontId="0" fillId="0" borderId="3" xfId="0" applyNumberFormat="1" applyFill="1" applyBorder="1"/>
    <xf numFmtId="0" fontId="0" fillId="0" borderId="3" xfId="0" applyFill="1" applyBorder="1"/>
    <xf numFmtId="0" fontId="5" fillId="0" borderId="7" xfId="0" applyFont="1" applyBorder="1"/>
    <xf numFmtId="4" fontId="5" fillId="0" borderId="7" xfId="0" applyNumberFormat="1" applyFont="1" applyBorder="1"/>
    <xf numFmtId="0" fontId="6" fillId="0" borderId="3" xfId="0" applyFont="1" applyBorder="1"/>
    <xf numFmtId="4" fontId="0" fillId="0" borderId="8" xfId="0" applyNumberFormat="1" applyBorder="1"/>
    <xf numFmtId="0" fontId="4" fillId="0" borderId="0" xfId="0" applyFont="1"/>
    <xf numFmtId="164" fontId="0" fillId="0" borderId="3" xfId="0" applyNumberFormat="1" applyBorder="1"/>
    <xf numFmtId="0" fontId="0" fillId="0" borderId="8" xfId="0" applyBorder="1"/>
    <xf numFmtId="0" fontId="0" fillId="0" borderId="8" xfId="0" applyFill="1" applyBorder="1"/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49" fontId="2" fillId="0" borderId="9" xfId="0" applyNumberFormat="1" applyFont="1" applyBorder="1" applyAlignment="1">
      <alignment horizontal="center" vertical="center" wrapText="1"/>
    </xf>
    <xf numFmtId="4" fontId="0" fillId="3" borderId="9" xfId="0" applyNumberForma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4" borderId="9" xfId="0" applyNumberFormat="1" applyFill="1" applyBorder="1"/>
    <xf numFmtId="164" fontId="2" fillId="4" borderId="9" xfId="0" applyNumberFormat="1" applyFont="1" applyFill="1" applyBorder="1"/>
    <xf numFmtId="164" fontId="2" fillId="4" borderId="3" xfId="0" applyNumberFormat="1" applyFont="1" applyFill="1" applyBorder="1"/>
    <xf numFmtId="164" fontId="2" fillId="4" borderId="10" xfId="0" applyNumberFormat="1" applyFont="1" applyFill="1" applyBorder="1"/>
    <xf numFmtId="0" fontId="7" fillId="0" borderId="4" xfId="0" applyFont="1" applyBorder="1" applyAlignment="1">
      <alignment horizontal="centerContinuous" vertic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164" fontId="0" fillId="2" borderId="15" xfId="0" applyNumberFormat="1" applyFill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center" vertical="center" wrapText="1"/>
    </xf>
    <xf numFmtId="164" fontId="0" fillId="4" borderId="8" xfId="0" applyNumberFormat="1" applyFill="1" applyBorder="1"/>
    <xf numFmtId="164" fontId="0" fillId="4" borderId="3" xfId="0" applyNumberFormat="1" applyFill="1" applyBorder="1" applyAlignment="1"/>
    <xf numFmtId="164" fontId="0" fillId="0" borderId="3" xfId="0" applyNumberFormat="1" applyBorder="1" applyAlignment="1"/>
    <xf numFmtId="0" fontId="2" fillId="0" borderId="0" xfId="0" applyFont="1"/>
    <xf numFmtId="49" fontId="4" fillId="0" borderId="9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4" fontId="2" fillId="2" borderId="3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4" fontId="0" fillId="2" borderId="3" xfId="0" applyNumberFormat="1" applyFill="1" applyBorder="1" applyAlignment="1">
      <alignment vertical="top" wrapText="1"/>
    </xf>
    <xf numFmtId="164" fontId="0" fillId="2" borderId="3" xfId="0" applyNumberForma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/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164" fontId="2" fillId="2" borderId="0" xfId="0" applyNumberFormat="1" applyFont="1" applyFill="1" applyBorder="1" applyAlignment="1">
      <alignment vertical="top" wrapText="1"/>
    </xf>
    <xf numFmtId="164" fontId="0" fillId="0" borderId="15" xfId="0" applyNumberFormat="1" applyBorder="1" applyAlignment="1"/>
    <xf numFmtId="0" fontId="2" fillId="6" borderId="2" xfId="0" applyFont="1" applyFill="1" applyBorder="1" applyAlignment="1">
      <alignment horizontal="center" vertical="top"/>
    </xf>
    <xf numFmtId="4" fontId="2" fillId="6" borderId="3" xfId="0" applyNumberFormat="1" applyFont="1" applyFill="1" applyBorder="1" applyAlignment="1">
      <alignment horizontal="right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/>
    <xf numFmtId="4" fontId="4" fillId="6" borderId="3" xfId="0" applyNumberFormat="1" applyFont="1" applyFill="1" applyBorder="1" applyAlignment="1">
      <alignment horizontal="right" wrapText="1"/>
    </xf>
    <xf numFmtId="0" fontId="0" fillId="6" borderId="3" xfId="0" applyFill="1" applyBorder="1" applyAlignment="1">
      <alignment horizontal="left" vertical="top" wrapText="1"/>
    </xf>
    <xf numFmtId="165" fontId="2" fillId="6" borderId="3" xfId="0" applyNumberFormat="1" applyFont="1" applyFill="1" applyBorder="1" applyAlignment="1">
      <alignment vertical="top" wrapText="1"/>
    </xf>
    <xf numFmtId="165" fontId="2" fillId="6" borderId="3" xfId="0" applyNumberFormat="1" applyFont="1" applyFill="1" applyBorder="1" applyAlignment="1"/>
    <xf numFmtId="165" fontId="2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/>
    <xf numFmtId="164" fontId="4" fillId="0" borderId="15" xfId="0" applyNumberFormat="1" applyFont="1" applyBorder="1" applyAlignment="1"/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4" fontId="0" fillId="6" borderId="3" xfId="0" applyNumberFormat="1" applyFill="1" applyBorder="1"/>
    <xf numFmtId="164" fontId="0" fillId="6" borderId="3" xfId="0" applyNumberFormat="1" applyFill="1" applyBorder="1"/>
    <xf numFmtId="164" fontId="0" fillId="6" borderId="8" xfId="0" applyNumberFormat="1" applyFill="1" applyBorder="1" applyAlignment="1">
      <alignment horizontal="center" vertical="center"/>
    </xf>
    <xf numFmtId="4" fontId="0" fillId="6" borderId="9" xfId="0" applyNumberFormat="1" applyFill="1" applyBorder="1"/>
    <xf numFmtId="0" fontId="0" fillId="6" borderId="8" xfId="0" applyFill="1" applyBorder="1"/>
    <xf numFmtId="0" fontId="0" fillId="6" borderId="3" xfId="0" applyFill="1" applyBorder="1"/>
    <xf numFmtId="4" fontId="4" fillId="0" borderId="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/>
    <xf numFmtId="164" fontId="2" fillId="0" borderId="3" xfId="0" applyNumberFormat="1" applyFont="1" applyBorder="1" applyAlignment="1"/>
    <xf numFmtId="164" fontId="2" fillId="0" borderId="8" xfId="0" applyNumberFormat="1" applyFont="1" applyBorder="1"/>
    <xf numFmtId="2" fontId="0" fillId="3" borderId="10" xfId="0" applyNumberFormat="1" applyFill="1" applyBorder="1"/>
    <xf numFmtId="0" fontId="11" fillId="0" borderId="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22" sqref="C22"/>
    </sheetView>
  </sheetViews>
  <sheetFormatPr defaultColWidth="17.140625" defaultRowHeight="12.75"/>
  <cols>
    <col min="1" max="1" width="40.140625" customWidth="1"/>
  </cols>
  <sheetData>
    <row r="1" spans="1:4" ht="18" customHeight="1">
      <c r="A1" s="111" t="s">
        <v>0</v>
      </c>
      <c r="B1" s="112"/>
      <c r="C1" s="112"/>
      <c r="D1" s="112"/>
    </row>
    <row r="3" spans="1:4">
      <c r="B3" t="s">
        <v>22</v>
      </c>
      <c r="C3" t="s">
        <v>23</v>
      </c>
    </row>
    <row r="4" spans="1:4" ht="25.5">
      <c r="A4" s="1"/>
      <c r="B4" s="1" t="s">
        <v>1</v>
      </c>
      <c r="C4" s="8" t="s">
        <v>1</v>
      </c>
      <c r="D4" s="7" t="s">
        <v>24</v>
      </c>
    </row>
    <row r="5" spans="1:4" ht="15.75" customHeight="1">
      <c r="A5" s="6" t="s">
        <v>21</v>
      </c>
      <c r="B5" s="5">
        <v>13100764.880000001</v>
      </c>
      <c r="C5" s="5">
        <v>27607520.550000001</v>
      </c>
      <c r="D5" s="9">
        <f>B5/C5%</f>
        <v>47.453609085514209</v>
      </c>
    </row>
    <row r="6" spans="1:4" ht="15.75" customHeight="1">
      <c r="A6" s="2" t="s">
        <v>4</v>
      </c>
      <c r="B6" s="3">
        <v>6522387.7800000003</v>
      </c>
      <c r="C6" s="3">
        <v>14154888.82</v>
      </c>
      <c r="D6" s="9">
        <f t="shared" ref="D6:D22" si="0">B6/C6%</f>
        <v>46.078693114030408</v>
      </c>
    </row>
    <row r="7" spans="1:4" ht="15.75" customHeight="1">
      <c r="A7" s="2" t="s">
        <v>5</v>
      </c>
      <c r="B7" s="3">
        <v>142626</v>
      </c>
      <c r="C7" s="3">
        <v>445917.02</v>
      </c>
      <c r="D7" s="9">
        <f t="shared" si="0"/>
        <v>31.984874674664802</v>
      </c>
    </row>
    <row r="8" spans="1:4" ht="15.75" customHeight="1">
      <c r="A8" s="2" t="s">
        <v>6</v>
      </c>
      <c r="B8" s="3">
        <v>230938.55</v>
      </c>
      <c r="C8" s="3">
        <v>531971.44999999995</v>
      </c>
      <c r="D8" s="9">
        <f t="shared" si="0"/>
        <v>43.411831593593988</v>
      </c>
    </row>
    <row r="9" spans="1:4" ht="15.75" customHeight="1">
      <c r="A9" s="2" t="s">
        <v>7</v>
      </c>
      <c r="B9" s="3">
        <v>316401.84999999998</v>
      </c>
      <c r="C9" s="3">
        <v>514482.64</v>
      </c>
      <c r="D9" s="9">
        <f t="shared" si="0"/>
        <v>61.49903328127845</v>
      </c>
    </row>
    <row r="10" spans="1:4" ht="15.75" customHeight="1">
      <c r="A10" s="2" t="s">
        <v>8</v>
      </c>
      <c r="B10" s="3">
        <v>221444.64</v>
      </c>
      <c r="C10" s="3">
        <v>336314.24</v>
      </c>
      <c r="D10" s="9">
        <f t="shared" si="0"/>
        <v>65.844562513915562</v>
      </c>
    </row>
    <row r="11" spans="1:4" ht="15.75" customHeight="1">
      <c r="A11" s="2" t="s">
        <v>9</v>
      </c>
      <c r="B11" s="3">
        <v>63074.09</v>
      </c>
      <c r="C11" s="3">
        <v>266706.96999999997</v>
      </c>
      <c r="D11" s="9">
        <f t="shared" si="0"/>
        <v>23.649209467604091</v>
      </c>
    </row>
    <row r="12" spans="1:4" ht="15.75" customHeight="1">
      <c r="A12" s="2" t="s">
        <v>10</v>
      </c>
      <c r="B12" s="3">
        <v>434374.44</v>
      </c>
      <c r="C12" s="3">
        <v>662505.64</v>
      </c>
      <c r="D12" s="9">
        <f t="shared" si="0"/>
        <v>65.565395035731314</v>
      </c>
    </row>
    <row r="13" spans="1:4" ht="15.75" customHeight="1">
      <c r="A13" s="2" t="s">
        <v>11</v>
      </c>
      <c r="B13" s="3">
        <v>864109.24</v>
      </c>
      <c r="C13" s="3">
        <v>2237986.4500000002</v>
      </c>
      <c r="D13" s="9">
        <f t="shared" si="0"/>
        <v>38.611013038081616</v>
      </c>
    </row>
    <row r="14" spans="1:4" ht="15.75" customHeight="1">
      <c r="A14" s="2" t="s">
        <v>12</v>
      </c>
      <c r="B14" s="3">
        <v>155260.10999999999</v>
      </c>
      <c r="C14" s="3">
        <v>297448.96999999997</v>
      </c>
      <c r="D14" s="9">
        <f t="shared" si="0"/>
        <v>52.197225628315337</v>
      </c>
    </row>
    <row r="15" spans="1:4" ht="15.75" customHeight="1">
      <c r="A15" s="2" t="s">
        <v>13</v>
      </c>
      <c r="B15" s="3">
        <v>630669.32999999996</v>
      </c>
      <c r="C15" s="3">
        <v>1086350.6200000001</v>
      </c>
      <c r="D15" s="9">
        <f t="shared" si="0"/>
        <v>58.053939344187043</v>
      </c>
    </row>
    <row r="16" spans="1:4" ht="15.75" customHeight="1">
      <c r="A16" s="2" t="s">
        <v>14</v>
      </c>
      <c r="B16" s="3">
        <v>204285.42</v>
      </c>
      <c r="C16" s="3">
        <v>388952.15</v>
      </c>
      <c r="D16" s="9">
        <f t="shared" si="0"/>
        <v>52.521992743837515</v>
      </c>
    </row>
    <row r="17" spans="1:4" ht="15.75" customHeight="1">
      <c r="A17" s="2" t="s">
        <v>15</v>
      </c>
      <c r="B17" s="3">
        <v>648181.36</v>
      </c>
      <c r="C17" s="3">
        <v>1259681.99</v>
      </c>
      <c r="D17" s="9">
        <f t="shared" si="0"/>
        <v>51.455951989914531</v>
      </c>
    </row>
    <row r="18" spans="1:4" ht="15.75" customHeight="1">
      <c r="A18" s="2" t="s">
        <v>16</v>
      </c>
      <c r="B18" s="3">
        <v>359889.93</v>
      </c>
      <c r="C18" s="3">
        <v>594859.88</v>
      </c>
      <c r="D18" s="9">
        <f t="shared" si="0"/>
        <v>60.499950005033121</v>
      </c>
    </row>
    <row r="19" spans="1:4" ht="15.75" customHeight="1">
      <c r="A19" s="2" t="s">
        <v>17</v>
      </c>
      <c r="B19" s="3">
        <v>1293154.54</v>
      </c>
      <c r="C19" s="3">
        <v>2908864.96</v>
      </c>
      <c r="D19" s="9">
        <f t="shared" si="0"/>
        <v>44.455640182072941</v>
      </c>
    </row>
    <row r="20" spans="1:4" ht="15.75" customHeight="1">
      <c r="A20" s="2" t="s">
        <v>18</v>
      </c>
      <c r="B20" s="3">
        <v>361698.33</v>
      </c>
      <c r="C20" s="3">
        <v>674737.78</v>
      </c>
      <c r="D20" s="9">
        <f t="shared" si="0"/>
        <v>53.605762226623803</v>
      </c>
    </row>
    <row r="21" spans="1:4" ht="15.75" customHeight="1">
      <c r="A21" s="2" t="s">
        <v>2</v>
      </c>
      <c r="B21" s="3">
        <v>348974.28</v>
      </c>
      <c r="C21" s="3">
        <v>735674.01</v>
      </c>
      <c r="D21" s="9">
        <f t="shared" si="0"/>
        <v>47.435994102877174</v>
      </c>
    </row>
    <row r="22" spans="1:4" ht="15.75" customHeight="1">
      <c r="A22" s="2" t="s">
        <v>3</v>
      </c>
      <c r="B22" s="3">
        <v>303294.99</v>
      </c>
      <c r="C22" s="3">
        <v>510176.96</v>
      </c>
      <c r="D22" s="9">
        <f t="shared" si="0"/>
        <v>59.448978252565531</v>
      </c>
    </row>
    <row r="23" spans="1:4" ht="15.75" customHeight="1">
      <c r="A23" s="4"/>
      <c r="B23" s="11">
        <v>0</v>
      </c>
      <c r="C23" s="12">
        <v>0</v>
      </c>
      <c r="D23" s="13"/>
    </row>
    <row r="24" spans="1:4" ht="18" customHeight="1">
      <c r="A24" s="10"/>
      <c r="B24" s="10"/>
      <c r="C24" s="10"/>
      <c r="D24" s="1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17.140625" defaultRowHeight="12.75"/>
  <cols>
    <col min="1" max="1" width="24.42578125" style="54" customWidth="1"/>
    <col min="2" max="2" width="11.42578125" style="54" customWidth="1"/>
    <col min="3" max="3" width="11.42578125" style="55" customWidth="1"/>
    <col min="4" max="4" width="12.42578125" style="55" customWidth="1"/>
    <col min="5" max="5" width="11.42578125" style="55" customWidth="1"/>
    <col min="6" max="6" width="14" style="54" customWidth="1"/>
    <col min="7" max="9" width="8.7109375" style="55" customWidth="1"/>
    <col min="10" max="10" width="9.7109375" style="55" customWidth="1"/>
    <col min="11" max="14" width="10.7109375" style="55" customWidth="1"/>
    <col min="15" max="15" width="12.7109375" style="54" customWidth="1"/>
    <col min="16" max="17" width="13.85546875" style="54" customWidth="1"/>
    <col min="18" max="22" width="8.42578125" style="55" customWidth="1"/>
    <col min="23" max="23" width="10.28515625" style="55" customWidth="1"/>
    <col min="24" max="26" width="13.85546875" style="54" customWidth="1"/>
    <col min="27" max="16384" width="17.140625" style="54"/>
  </cols>
  <sheetData>
    <row r="1" spans="1:26" ht="33" customHeight="1">
      <c r="A1" s="113" t="s">
        <v>32</v>
      </c>
      <c r="B1" s="113"/>
      <c r="C1" s="113"/>
      <c r="D1" s="113"/>
      <c r="E1" s="11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3" spans="1:26">
      <c r="A3" s="23" t="s">
        <v>25</v>
      </c>
      <c r="B3" s="51" t="s">
        <v>29</v>
      </c>
      <c r="C3" s="51"/>
      <c r="D3" s="51"/>
      <c r="E3" s="51"/>
    </row>
    <row r="4" spans="1:26" ht="90" customHeight="1">
      <c r="A4" s="43"/>
      <c r="B4" s="45" t="s">
        <v>33</v>
      </c>
      <c r="C4" s="59" t="s">
        <v>34</v>
      </c>
      <c r="D4" s="45" t="s">
        <v>35</v>
      </c>
      <c r="E4" s="59" t="s">
        <v>36</v>
      </c>
      <c r="F4" s="59" t="s">
        <v>47</v>
      </c>
      <c r="G4" s="115" t="s">
        <v>39</v>
      </c>
      <c r="H4" s="116"/>
      <c r="I4" s="117"/>
      <c r="J4" s="72" t="s">
        <v>40</v>
      </c>
      <c r="K4" s="60" t="s">
        <v>41</v>
      </c>
      <c r="L4" s="115" t="s">
        <v>45</v>
      </c>
      <c r="M4" s="116"/>
      <c r="N4" s="116"/>
      <c r="O4" s="116"/>
      <c r="P4" s="117"/>
      <c r="Q4" s="29" t="s">
        <v>46</v>
      </c>
      <c r="R4" s="118" t="s">
        <v>48</v>
      </c>
      <c r="S4" s="116"/>
      <c r="T4" s="117"/>
      <c r="U4" s="119" t="s">
        <v>50</v>
      </c>
      <c r="V4" s="116"/>
      <c r="W4" s="117"/>
      <c r="X4" s="29" t="s">
        <v>28</v>
      </c>
      <c r="Y4" s="29" t="s">
        <v>30</v>
      </c>
      <c r="Z4" s="29" t="s">
        <v>53</v>
      </c>
    </row>
    <row r="5" spans="1:26" ht="29.25" customHeight="1">
      <c r="A5" s="53" t="s">
        <v>27</v>
      </c>
      <c r="B5" s="45"/>
      <c r="C5" s="61"/>
      <c r="D5" s="62"/>
      <c r="E5" s="62"/>
      <c r="F5" s="63">
        <v>1.0580000000000001</v>
      </c>
      <c r="G5" s="73">
        <v>2021</v>
      </c>
      <c r="H5" s="73">
        <v>2022</v>
      </c>
      <c r="I5" s="73">
        <v>2023</v>
      </c>
      <c r="J5" s="73"/>
      <c r="K5" s="64"/>
      <c r="L5" s="89" t="s">
        <v>43</v>
      </c>
      <c r="M5" s="89" t="s">
        <v>44</v>
      </c>
      <c r="N5" s="89">
        <v>2020</v>
      </c>
      <c r="O5" s="87">
        <v>2021</v>
      </c>
      <c r="P5" s="88" t="s">
        <v>42</v>
      </c>
      <c r="Q5" s="30"/>
      <c r="R5" s="91">
        <v>2024</v>
      </c>
      <c r="S5" s="91">
        <v>2025</v>
      </c>
      <c r="T5" s="91">
        <v>2026</v>
      </c>
      <c r="U5" s="91" t="s">
        <v>51</v>
      </c>
      <c r="V5" s="91" t="s">
        <v>52</v>
      </c>
      <c r="W5" s="93">
        <v>2026</v>
      </c>
      <c r="X5" s="32" t="s">
        <v>26</v>
      </c>
      <c r="Y5" s="47" t="s">
        <v>26</v>
      </c>
      <c r="Z5" s="27" t="s">
        <v>26</v>
      </c>
    </row>
    <row r="6" spans="1:26" ht="15.75" customHeight="1">
      <c r="A6" s="57" t="s">
        <v>21</v>
      </c>
      <c r="B6" s="65">
        <f>B7+B8+B9+B10+B11+B12+B13+B14+B15+B16+B17+B18+B19+B20+B21+B22+B23</f>
        <v>275803.07999999996</v>
      </c>
      <c r="C6" s="66">
        <f>C7+C8+C9+C10+C11+C12+C13+C14+C15+C16+C17+C18+C19+C20+C21+C22+C23</f>
        <v>1840</v>
      </c>
      <c r="D6" s="65">
        <f t="shared" ref="D6" si="0">D7+D8+D9+D10+D11+D12+D13+D14+D15+D16+D17+D18+D19+D20+D21+D22+D23</f>
        <v>579272.25999999989</v>
      </c>
      <c r="E6" s="66">
        <f>E7+E8+E9+E10+E11+E12+E13+E14+E15+E16+E17+E18+E19+E20+E21+E22+E23</f>
        <v>3862</v>
      </c>
      <c r="F6" s="65"/>
      <c r="G6" s="74"/>
      <c r="H6" s="74"/>
      <c r="I6" s="74"/>
      <c r="J6" s="74"/>
      <c r="K6" s="66">
        <f t="shared" ref="K6" si="1">K7+K8+K9+K10+K11+K12+K13+K14+K15+K16+K17+K18+K19+K20+K21+K22+K23</f>
        <v>5848</v>
      </c>
      <c r="L6" s="74"/>
      <c r="M6" s="74"/>
      <c r="N6" s="7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5.75" customHeight="1">
      <c r="A7" s="58" t="s">
        <v>5</v>
      </c>
      <c r="B7" s="67">
        <v>520.5</v>
      </c>
      <c r="C7" s="68">
        <f>ROUND(B7/15*100/1000,0)</f>
        <v>3</v>
      </c>
      <c r="D7" s="67">
        <v>-58.65</v>
      </c>
      <c r="E7" s="50">
        <f t="shared" ref="E7:E23" si="2">ROUND(D7/15*100/1000,0)</f>
        <v>0</v>
      </c>
      <c r="F7" s="63">
        <v>1.0580000000000001</v>
      </c>
      <c r="G7" s="75">
        <v>0</v>
      </c>
      <c r="H7" s="75">
        <v>0</v>
      </c>
      <c r="I7" s="75">
        <v>0</v>
      </c>
      <c r="J7" s="75">
        <v>0</v>
      </c>
      <c r="K7" s="50">
        <f>ROUND(E7+(C7*F7)+J7,0)</f>
        <v>3</v>
      </c>
      <c r="L7" s="75">
        <v>0</v>
      </c>
      <c r="M7" s="75">
        <v>0</v>
      </c>
      <c r="N7" s="75">
        <v>0</v>
      </c>
      <c r="O7" s="46">
        <v>0</v>
      </c>
      <c r="P7" s="46">
        <v>0</v>
      </c>
      <c r="Q7" s="24">
        <f>ROUND((M7+N7+O7+P7)/4,)</f>
        <v>0</v>
      </c>
      <c r="R7" s="31">
        <v>107.2</v>
      </c>
      <c r="S7" s="31">
        <v>104.2</v>
      </c>
      <c r="T7" s="31">
        <v>104</v>
      </c>
      <c r="U7" s="31">
        <f>ROUND((J7+Q7)*R7%,0)</f>
        <v>0</v>
      </c>
      <c r="V7" s="31">
        <f>ROUND(U7*S7%,0)</f>
        <v>0</v>
      </c>
      <c r="W7" s="31">
        <f>ROUND(V7*T7%,0)</f>
        <v>0</v>
      </c>
      <c r="X7" s="39">
        <f>ROUND(U7*X$5,0)</f>
        <v>0</v>
      </c>
      <c r="Y7" s="48">
        <f>ROUND(V7*Y$5,0)</f>
        <v>0</v>
      </c>
      <c r="Z7" s="49">
        <f>ROUND(W7*Z$5,0)</f>
        <v>0</v>
      </c>
    </row>
    <row r="8" spans="1:26" ht="15.75" customHeight="1">
      <c r="A8" s="58" t="s">
        <v>6</v>
      </c>
      <c r="B8" s="67">
        <v>9514.0499999999993</v>
      </c>
      <c r="C8" s="68">
        <f t="shared" ref="C8:C23" si="3">ROUND(B8/15*100/1000,0)</f>
        <v>63</v>
      </c>
      <c r="D8" s="67">
        <v>1660.83</v>
      </c>
      <c r="E8" s="50">
        <f t="shared" si="2"/>
        <v>11</v>
      </c>
      <c r="F8" s="63">
        <v>1.0580000000000001</v>
      </c>
      <c r="G8" s="75">
        <v>0</v>
      </c>
      <c r="H8" s="75">
        <v>8</v>
      </c>
      <c r="I8" s="75">
        <v>0</v>
      </c>
      <c r="J8" s="75">
        <v>0</v>
      </c>
      <c r="K8" s="50">
        <f t="shared" ref="K8:K23" si="4">ROUND(E8+(C8*F8)+J8,0)</f>
        <v>78</v>
      </c>
      <c r="L8" s="75">
        <v>12</v>
      </c>
      <c r="M8" s="75">
        <v>151</v>
      </c>
      <c r="N8" s="75">
        <v>0</v>
      </c>
      <c r="O8" s="46">
        <v>9</v>
      </c>
      <c r="P8" s="46">
        <v>0</v>
      </c>
      <c r="Q8" s="24">
        <f t="shared" ref="Q8:Q23" si="5">ROUND((M8+N8+O8+P8)/4,)</f>
        <v>40</v>
      </c>
      <c r="R8" s="31">
        <v>107.2</v>
      </c>
      <c r="S8" s="31">
        <v>104.2</v>
      </c>
      <c r="T8" s="31">
        <v>104</v>
      </c>
      <c r="U8" s="31">
        <f t="shared" ref="U8:U23" si="6">ROUND((J8+Q8)*R8%,0)</f>
        <v>43</v>
      </c>
      <c r="V8" s="31">
        <f t="shared" ref="V8:W8" si="7">ROUND(U8*S8%,0)</f>
        <v>45</v>
      </c>
      <c r="W8" s="31">
        <f t="shared" si="7"/>
        <v>47</v>
      </c>
      <c r="X8" s="39">
        <f>ROUND(U8*X$5,0)</f>
        <v>6</v>
      </c>
      <c r="Y8" s="48">
        <f t="shared" ref="Y8:Y23" si="8">ROUND(V8*Y$5,0)</f>
        <v>7</v>
      </c>
      <c r="Z8" s="49">
        <f t="shared" ref="Z8:Z23" si="9">ROUND(W8*Z$5,0)</f>
        <v>7</v>
      </c>
    </row>
    <row r="9" spans="1:26" ht="15.75" customHeight="1">
      <c r="A9" s="58" t="s">
        <v>7</v>
      </c>
      <c r="B9" s="67">
        <v>13750.45</v>
      </c>
      <c r="C9" s="68">
        <f t="shared" si="3"/>
        <v>92</v>
      </c>
      <c r="D9" s="67">
        <v>17774.099999999999</v>
      </c>
      <c r="E9" s="50">
        <f t="shared" si="2"/>
        <v>118</v>
      </c>
      <c r="F9" s="63">
        <v>1.0580000000000001</v>
      </c>
      <c r="G9" s="75">
        <v>34</v>
      </c>
      <c r="H9" s="75">
        <v>9</v>
      </c>
      <c r="I9" s="75">
        <v>0</v>
      </c>
      <c r="J9" s="75">
        <v>0</v>
      </c>
      <c r="K9" s="50">
        <f t="shared" si="4"/>
        <v>215</v>
      </c>
      <c r="L9" s="75">
        <v>0</v>
      </c>
      <c r="M9" s="75">
        <v>0</v>
      </c>
      <c r="N9" s="75">
        <v>45</v>
      </c>
      <c r="O9" s="46">
        <v>166</v>
      </c>
      <c r="P9" s="46">
        <v>18</v>
      </c>
      <c r="Q9" s="24">
        <f t="shared" si="5"/>
        <v>57</v>
      </c>
      <c r="R9" s="31">
        <v>107.2</v>
      </c>
      <c r="S9" s="31">
        <v>104.2</v>
      </c>
      <c r="T9" s="31">
        <v>104</v>
      </c>
      <c r="U9" s="31">
        <f t="shared" si="6"/>
        <v>61</v>
      </c>
      <c r="V9" s="31">
        <f t="shared" ref="V9:W9" si="10">ROUND(U9*S9%,0)</f>
        <v>64</v>
      </c>
      <c r="W9" s="31">
        <f t="shared" si="10"/>
        <v>67</v>
      </c>
      <c r="X9" s="39">
        <f t="shared" ref="X9" si="11">ROUND(U9*X$5,0)</f>
        <v>9</v>
      </c>
      <c r="Y9" s="48">
        <f t="shared" si="8"/>
        <v>10</v>
      </c>
      <c r="Z9" s="49">
        <f t="shared" si="9"/>
        <v>10</v>
      </c>
    </row>
    <row r="10" spans="1:26" ht="15.75" customHeight="1">
      <c r="A10" s="58" t="s">
        <v>8</v>
      </c>
      <c r="B10" s="67">
        <v>13304.65</v>
      </c>
      <c r="C10" s="68">
        <f t="shared" si="3"/>
        <v>89</v>
      </c>
      <c r="D10" s="67">
        <v>2715.8</v>
      </c>
      <c r="E10" s="50">
        <f t="shared" si="2"/>
        <v>18</v>
      </c>
      <c r="F10" s="63">
        <v>1.0580000000000001</v>
      </c>
      <c r="G10" s="75">
        <v>14</v>
      </c>
      <c r="H10" s="75">
        <v>5</v>
      </c>
      <c r="I10" s="75">
        <v>0</v>
      </c>
      <c r="J10" s="75">
        <v>0</v>
      </c>
      <c r="K10" s="50">
        <f t="shared" si="4"/>
        <v>112</v>
      </c>
      <c r="L10" s="75">
        <v>31</v>
      </c>
      <c r="M10" s="75">
        <v>0</v>
      </c>
      <c r="N10" s="75">
        <v>18</v>
      </c>
      <c r="O10" s="46">
        <v>5</v>
      </c>
      <c r="P10" s="46">
        <v>48</v>
      </c>
      <c r="Q10" s="24">
        <f t="shared" si="5"/>
        <v>18</v>
      </c>
      <c r="R10" s="31">
        <v>107.2</v>
      </c>
      <c r="S10" s="31">
        <v>104.2</v>
      </c>
      <c r="T10" s="31">
        <v>104</v>
      </c>
      <c r="U10" s="31">
        <f t="shared" si="6"/>
        <v>19</v>
      </c>
      <c r="V10" s="31">
        <f t="shared" ref="V10:W10" si="12">ROUND(U10*S10%,0)</f>
        <v>20</v>
      </c>
      <c r="W10" s="31">
        <f t="shared" si="12"/>
        <v>21</v>
      </c>
      <c r="X10" s="39">
        <f>ROUND(U10*X$5,0)</f>
        <v>3</v>
      </c>
      <c r="Y10" s="48">
        <f t="shared" si="8"/>
        <v>3</v>
      </c>
      <c r="Z10" s="49">
        <f t="shared" si="9"/>
        <v>3</v>
      </c>
    </row>
    <row r="11" spans="1:26" ht="15.75" customHeight="1">
      <c r="A11" s="58" t="s">
        <v>9</v>
      </c>
      <c r="B11" s="67">
        <v>16266.95</v>
      </c>
      <c r="C11" s="68">
        <f t="shared" si="3"/>
        <v>108</v>
      </c>
      <c r="D11" s="67">
        <v>651.4</v>
      </c>
      <c r="E11" s="50">
        <f t="shared" si="2"/>
        <v>4</v>
      </c>
      <c r="F11" s="63">
        <v>1.0580000000000001</v>
      </c>
      <c r="G11" s="75">
        <v>6</v>
      </c>
      <c r="H11" s="75">
        <v>0</v>
      </c>
      <c r="I11" s="75">
        <v>0</v>
      </c>
      <c r="J11" s="75">
        <v>0</v>
      </c>
      <c r="K11" s="50">
        <f t="shared" si="4"/>
        <v>118</v>
      </c>
      <c r="L11" s="75">
        <v>0</v>
      </c>
      <c r="M11" s="75">
        <v>0</v>
      </c>
      <c r="N11" s="75">
        <v>8</v>
      </c>
      <c r="O11" s="46">
        <v>0</v>
      </c>
      <c r="P11" s="46">
        <v>0</v>
      </c>
      <c r="Q11" s="24">
        <f t="shared" si="5"/>
        <v>2</v>
      </c>
      <c r="R11" s="31">
        <v>107.2</v>
      </c>
      <c r="S11" s="31">
        <v>104.2</v>
      </c>
      <c r="T11" s="31">
        <v>104</v>
      </c>
      <c r="U11" s="31">
        <f t="shared" si="6"/>
        <v>2</v>
      </c>
      <c r="V11" s="31">
        <f t="shared" ref="V11:W11" si="13">ROUND(U11*S11%,0)</f>
        <v>2</v>
      </c>
      <c r="W11" s="31">
        <f t="shared" si="13"/>
        <v>2</v>
      </c>
      <c r="X11" s="39">
        <f t="shared" ref="X11:X23" si="14">ROUND(U11*X$5,0)</f>
        <v>0</v>
      </c>
      <c r="Y11" s="48">
        <f t="shared" si="8"/>
        <v>0</v>
      </c>
      <c r="Z11" s="49">
        <f t="shared" si="9"/>
        <v>0</v>
      </c>
    </row>
    <row r="12" spans="1:26" ht="15.75" customHeight="1">
      <c r="A12" s="58" t="s">
        <v>10</v>
      </c>
      <c r="B12" s="67">
        <v>22776</v>
      </c>
      <c r="C12" s="68">
        <f t="shared" si="3"/>
        <v>152</v>
      </c>
      <c r="D12" s="67">
        <v>21276.89</v>
      </c>
      <c r="E12" s="50">
        <f t="shared" si="2"/>
        <v>142</v>
      </c>
      <c r="F12" s="63">
        <v>1.0580000000000001</v>
      </c>
      <c r="G12" s="75">
        <v>15</v>
      </c>
      <c r="H12" s="75">
        <v>107</v>
      </c>
      <c r="I12" s="75">
        <v>0</v>
      </c>
      <c r="J12" s="75">
        <v>0</v>
      </c>
      <c r="K12" s="50">
        <f t="shared" si="4"/>
        <v>303</v>
      </c>
      <c r="L12" s="75">
        <v>20</v>
      </c>
      <c r="M12" s="75">
        <v>34</v>
      </c>
      <c r="N12" s="75">
        <v>20</v>
      </c>
      <c r="O12" s="46">
        <v>117</v>
      </c>
      <c r="P12" s="46">
        <v>172</v>
      </c>
      <c r="Q12" s="24">
        <f t="shared" si="5"/>
        <v>86</v>
      </c>
      <c r="R12" s="31">
        <v>107.2</v>
      </c>
      <c r="S12" s="31">
        <v>104.2</v>
      </c>
      <c r="T12" s="31">
        <v>104</v>
      </c>
      <c r="U12" s="31">
        <f t="shared" si="6"/>
        <v>92</v>
      </c>
      <c r="V12" s="31">
        <f t="shared" ref="V12:W12" si="15">ROUND(U12*S12%,0)</f>
        <v>96</v>
      </c>
      <c r="W12" s="31">
        <f t="shared" si="15"/>
        <v>100</v>
      </c>
      <c r="X12" s="39">
        <f t="shared" si="14"/>
        <v>14</v>
      </c>
      <c r="Y12" s="48">
        <f t="shared" si="8"/>
        <v>14</v>
      </c>
      <c r="Z12" s="49">
        <f t="shared" si="9"/>
        <v>15</v>
      </c>
    </row>
    <row r="13" spans="1:26" ht="15.75" customHeight="1">
      <c r="A13" s="58" t="s">
        <v>11</v>
      </c>
      <c r="B13" s="67">
        <v>6739.48</v>
      </c>
      <c r="C13" s="68">
        <f t="shared" si="3"/>
        <v>45</v>
      </c>
      <c r="D13" s="67">
        <v>43464.66</v>
      </c>
      <c r="E13" s="50">
        <f t="shared" si="2"/>
        <v>290</v>
      </c>
      <c r="F13" s="63">
        <v>1.0580000000000001</v>
      </c>
      <c r="G13" s="75">
        <v>1</v>
      </c>
      <c r="H13" s="75">
        <v>0</v>
      </c>
      <c r="I13" s="75">
        <v>0</v>
      </c>
      <c r="J13" s="75">
        <v>0</v>
      </c>
      <c r="K13" s="50">
        <f t="shared" si="4"/>
        <v>338</v>
      </c>
      <c r="L13" s="75">
        <v>83</v>
      </c>
      <c r="M13" s="50">
        <v>0</v>
      </c>
      <c r="N13" s="75">
        <v>1</v>
      </c>
      <c r="O13" s="46">
        <v>0</v>
      </c>
      <c r="P13" s="46">
        <v>251</v>
      </c>
      <c r="Q13" s="24">
        <f t="shared" si="5"/>
        <v>63</v>
      </c>
      <c r="R13" s="31">
        <v>107.2</v>
      </c>
      <c r="S13" s="31">
        <v>104.2</v>
      </c>
      <c r="T13" s="31">
        <v>104</v>
      </c>
      <c r="U13" s="31">
        <f t="shared" si="6"/>
        <v>68</v>
      </c>
      <c r="V13" s="31">
        <f t="shared" ref="V13:W13" si="16">ROUND(U13*S13%,0)</f>
        <v>71</v>
      </c>
      <c r="W13" s="31">
        <f t="shared" si="16"/>
        <v>74</v>
      </c>
      <c r="X13" s="39">
        <f t="shared" si="14"/>
        <v>10</v>
      </c>
      <c r="Y13" s="48">
        <f t="shared" si="8"/>
        <v>11</v>
      </c>
      <c r="Z13" s="49">
        <f t="shared" si="9"/>
        <v>11</v>
      </c>
    </row>
    <row r="14" spans="1:26" ht="15.75" customHeight="1">
      <c r="A14" s="58" t="s">
        <v>12</v>
      </c>
      <c r="B14" s="67">
        <v>8939.7199999999993</v>
      </c>
      <c r="C14" s="68">
        <f t="shared" si="3"/>
        <v>60</v>
      </c>
      <c r="D14" s="67">
        <v>53355.47</v>
      </c>
      <c r="E14" s="50">
        <f t="shared" si="2"/>
        <v>356</v>
      </c>
      <c r="F14" s="63">
        <v>1.0580000000000001</v>
      </c>
      <c r="G14" s="75">
        <v>1</v>
      </c>
      <c r="H14" s="75">
        <v>0</v>
      </c>
      <c r="I14" s="75">
        <v>0</v>
      </c>
      <c r="J14" s="75">
        <v>0</v>
      </c>
      <c r="K14" s="50">
        <f t="shared" si="4"/>
        <v>419</v>
      </c>
      <c r="L14" s="50">
        <v>0</v>
      </c>
      <c r="M14" s="50">
        <v>0</v>
      </c>
      <c r="N14" s="75">
        <v>1</v>
      </c>
      <c r="O14" s="46">
        <v>0</v>
      </c>
      <c r="P14" s="46">
        <v>8</v>
      </c>
      <c r="Q14" s="24">
        <f t="shared" si="5"/>
        <v>2</v>
      </c>
      <c r="R14" s="31">
        <v>107.2</v>
      </c>
      <c r="S14" s="31">
        <v>104.2</v>
      </c>
      <c r="T14" s="31">
        <v>104</v>
      </c>
      <c r="U14" s="31">
        <f t="shared" si="6"/>
        <v>2</v>
      </c>
      <c r="V14" s="31">
        <f t="shared" ref="V14:W14" si="17">ROUND(U14*S14%,0)</f>
        <v>2</v>
      </c>
      <c r="W14" s="31">
        <f t="shared" si="17"/>
        <v>2</v>
      </c>
      <c r="X14" s="39">
        <f t="shared" si="14"/>
        <v>0</v>
      </c>
      <c r="Y14" s="48">
        <f t="shared" si="8"/>
        <v>0</v>
      </c>
      <c r="Z14" s="49">
        <f t="shared" si="9"/>
        <v>0</v>
      </c>
    </row>
    <row r="15" spans="1:26" ht="15.75" customHeight="1">
      <c r="A15" s="58" t="s">
        <v>4</v>
      </c>
      <c r="B15" s="67">
        <v>60326.8</v>
      </c>
      <c r="C15" s="68">
        <f t="shared" si="3"/>
        <v>402</v>
      </c>
      <c r="D15" s="67">
        <v>321444.05</v>
      </c>
      <c r="E15" s="50">
        <f t="shared" si="2"/>
        <v>2143</v>
      </c>
      <c r="F15" s="63">
        <v>1.0580000000000001</v>
      </c>
      <c r="G15" s="75">
        <v>751</v>
      </c>
      <c r="H15" s="75">
        <v>1322</v>
      </c>
      <c r="I15" s="75">
        <v>38</v>
      </c>
      <c r="J15" s="75">
        <v>38</v>
      </c>
      <c r="K15" s="50">
        <f>ROUND(E15+(C15*F15)+J15,0)</f>
        <v>2606</v>
      </c>
      <c r="L15" s="50">
        <v>484</v>
      </c>
      <c r="M15" s="50">
        <v>504</v>
      </c>
      <c r="N15" s="75">
        <v>999</v>
      </c>
      <c r="O15" s="46">
        <v>1447</v>
      </c>
      <c r="P15" s="46">
        <v>1734</v>
      </c>
      <c r="Q15" s="24">
        <f t="shared" si="5"/>
        <v>1171</v>
      </c>
      <c r="R15" s="31">
        <v>107.2</v>
      </c>
      <c r="S15" s="31">
        <v>104.2</v>
      </c>
      <c r="T15" s="31">
        <v>104</v>
      </c>
      <c r="U15" s="31">
        <f t="shared" si="6"/>
        <v>1296</v>
      </c>
      <c r="V15" s="31">
        <f t="shared" ref="V15:W15" si="18">ROUND(U15*S15%,0)</f>
        <v>1350</v>
      </c>
      <c r="W15" s="31">
        <f t="shared" si="18"/>
        <v>1404</v>
      </c>
      <c r="X15" s="39">
        <f t="shared" si="14"/>
        <v>194</v>
      </c>
      <c r="Y15" s="48">
        <f t="shared" si="8"/>
        <v>203</v>
      </c>
      <c r="Z15" s="49">
        <f t="shared" si="9"/>
        <v>211</v>
      </c>
    </row>
    <row r="16" spans="1:26" ht="15.75" customHeight="1">
      <c r="A16" s="58" t="s">
        <v>13</v>
      </c>
      <c r="B16" s="67">
        <v>19486.97</v>
      </c>
      <c r="C16" s="68">
        <f t="shared" si="3"/>
        <v>130</v>
      </c>
      <c r="D16" s="67">
        <v>14219.35</v>
      </c>
      <c r="E16" s="50">
        <f t="shared" si="2"/>
        <v>95</v>
      </c>
      <c r="F16" s="63">
        <v>1.0580000000000001</v>
      </c>
      <c r="G16" s="75">
        <v>1</v>
      </c>
      <c r="H16" s="75">
        <v>0</v>
      </c>
      <c r="I16" s="75">
        <v>0</v>
      </c>
      <c r="J16" s="75">
        <v>0</v>
      </c>
      <c r="K16" s="50">
        <f t="shared" si="4"/>
        <v>233</v>
      </c>
      <c r="L16" s="50">
        <v>12</v>
      </c>
      <c r="M16" s="50">
        <v>2</v>
      </c>
      <c r="N16" s="75">
        <v>1</v>
      </c>
      <c r="O16" s="46">
        <v>0</v>
      </c>
      <c r="P16" s="46">
        <v>212</v>
      </c>
      <c r="Q16" s="24">
        <f t="shared" si="5"/>
        <v>54</v>
      </c>
      <c r="R16" s="31">
        <v>107.2</v>
      </c>
      <c r="S16" s="31">
        <v>104.2</v>
      </c>
      <c r="T16" s="31">
        <v>104</v>
      </c>
      <c r="U16" s="31">
        <f t="shared" si="6"/>
        <v>58</v>
      </c>
      <c r="V16" s="31">
        <f t="shared" ref="V16:W16" si="19">ROUND(U16*S16%,0)</f>
        <v>60</v>
      </c>
      <c r="W16" s="31">
        <f t="shared" si="19"/>
        <v>62</v>
      </c>
      <c r="X16" s="39">
        <f t="shared" si="14"/>
        <v>9</v>
      </c>
      <c r="Y16" s="48">
        <f t="shared" si="8"/>
        <v>9</v>
      </c>
      <c r="Z16" s="49">
        <f t="shared" si="9"/>
        <v>9</v>
      </c>
    </row>
    <row r="17" spans="1:26" ht="15.75" customHeight="1">
      <c r="A17" s="58" t="s">
        <v>14</v>
      </c>
      <c r="B17" s="67">
        <v>38643.46</v>
      </c>
      <c r="C17" s="68">
        <f t="shared" si="3"/>
        <v>258</v>
      </c>
      <c r="D17" s="67">
        <v>22152.04</v>
      </c>
      <c r="E17" s="50">
        <f t="shared" si="2"/>
        <v>148</v>
      </c>
      <c r="F17" s="63">
        <v>1.0580000000000001</v>
      </c>
      <c r="G17" s="75">
        <v>20</v>
      </c>
      <c r="H17" s="75">
        <v>146</v>
      </c>
      <c r="I17" s="75">
        <v>0</v>
      </c>
      <c r="J17" s="75">
        <v>0</v>
      </c>
      <c r="K17" s="50">
        <f t="shared" si="4"/>
        <v>421</v>
      </c>
      <c r="L17" s="50">
        <v>5</v>
      </c>
      <c r="M17" s="50">
        <v>3</v>
      </c>
      <c r="N17" s="75">
        <v>26</v>
      </c>
      <c r="O17" s="46">
        <v>160</v>
      </c>
      <c r="P17" s="46">
        <v>169</v>
      </c>
      <c r="Q17" s="24">
        <f t="shared" si="5"/>
        <v>90</v>
      </c>
      <c r="R17" s="31">
        <v>107.2</v>
      </c>
      <c r="S17" s="31">
        <v>104.2</v>
      </c>
      <c r="T17" s="31">
        <v>104</v>
      </c>
      <c r="U17" s="31">
        <f t="shared" si="6"/>
        <v>96</v>
      </c>
      <c r="V17" s="31">
        <f t="shared" ref="V17:W17" si="20">ROUND(U17*S17%,0)</f>
        <v>100</v>
      </c>
      <c r="W17" s="31">
        <f t="shared" si="20"/>
        <v>104</v>
      </c>
      <c r="X17" s="39">
        <f t="shared" si="14"/>
        <v>14</v>
      </c>
      <c r="Y17" s="48">
        <f t="shared" si="8"/>
        <v>15</v>
      </c>
      <c r="Z17" s="49">
        <f t="shared" si="9"/>
        <v>16</v>
      </c>
    </row>
    <row r="18" spans="1:26" ht="15.75" customHeight="1">
      <c r="A18" s="58" t="s">
        <v>15</v>
      </c>
      <c r="B18" s="67">
        <v>9681.77</v>
      </c>
      <c r="C18" s="68">
        <f t="shared" si="3"/>
        <v>65</v>
      </c>
      <c r="D18" s="67">
        <v>1470.11</v>
      </c>
      <c r="E18" s="50">
        <f t="shared" si="2"/>
        <v>10</v>
      </c>
      <c r="F18" s="63">
        <v>1.0580000000000001</v>
      </c>
      <c r="G18" s="75">
        <v>45</v>
      </c>
      <c r="H18" s="75">
        <v>16</v>
      </c>
      <c r="I18" s="75">
        <v>0</v>
      </c>
      <c r="J18" s="75">
        <v>0</v>
      </c>
      <c r="K18" s="50">
        <f t="shared" si="4"/>
        <v>79</v>
      </c>
      <c r="L18" s="50">
        <v>0</v>
      </c>
      <c r="M18" s="50">
        <v>0</v>
      </c>
      <c r="N18" s="75">
        <v>60</v>
      </c>
      <c r="O18" s="46">
        <v>17</v>
      </c>
      <c r="P18" s="46">
        <v>17</v>
      </c>
      <c r="Q18" s="24">
        <f t="shared" si="5"/>
        <v>24</v>
      </c>
      <c r="R18" s="31">
        <v>107.2</v>
      </c>
      <c r="S18" s="31">
        <v>104.2</v>
      </c>
      <c r="T18" s="31">
        <v>104</v>
      </c>
      <c r="U18" s="31">
        <f t="shared" si="6"/>
        <v>26</v>
      </c>
      <c r="V18" s="31">
        <f t="shared" ref="V18:W18" si="21">ROUND(U18*S18%,0)</f>
        <v>27</v>
      </c>
      <c r="W18" s="31">
        <f t="shared" si="21"/>
        <v>28</v>
      </c>
      <c r="X18" s="39">
        <f t="shared" si="14"/>
        <v>4</v>
      </c>
      <c r="Y18" s="48">
        <f t="shared" si="8"/>
        <v>4</v>
      </c>
      <c r="Z18" s="49">
        <f t="shared" si="9"/>
        <v>4</v>
      </c>
    </row>
    <row r="19" spans="1:26" ht="15.75" customHeight="1">
      <c r="A19" s="58" t="s">
        <v>16</v>
      </c>
      <c r="B19" s="67">
        <v>18337.39</v>
      </c>
      <c r="C19" s="68">
        <f t="shared" si="3"/>
        <v>122</v>
      </c>
      <c r="D19" s="67">
        <v>6351.54</v>
      </c>
      <c r="E19" s="50">
        <f t="shared" si="2"/>
        <v>42</v>
      </c>
      <c r="F19" s="63">
        <v>1.0580000000000001</v>
      </c>
      <c r="G19" s="75">
        <v>92</v>
      </c>
      <c r="H19" s="75">
        <v>177</v>
      </c>
      <c r="I19" s="75">
        <v>0</v>
      </c>
      <c r="J19" s="75">
        <v>0</v>
      </c>
      <c r="K19" s="50">
        <f t="shared" si="4"/>
        <v>171</v>
      </c>
      <c r="L19" s="50">
        <v>25</v>
      </c>
      <c r="M19" s="75">
        <v>185</v>
      </c>
      <c r="N19" s="75">
        <v>122</v>
      </c>
      <c r="O19" s="46">
        <v>194</v>
      </c>
      <c r="P19" s="46">
        <v>49</v>
      </c>
      <c r="Q19" s="24">
        <f t="shared" si="5"/>
        <v>138</v>
      </c>
      <c r="R19" s="31">
        <v>107.2</v>
      </c>
      <c r="S19" s="31">
        <v>104.2</v>
      </c>
      <c r="T19" s="31">
        <v>104</v>
      </c>
      <c r="U19" s="31">
        <f t="shared" si="6"/>
        <v>148</v>
      </c>
      <c r="V19" s="31">
        <f t="shared" ref="V19:W19" si="22">ROUND(U19*S19%,0)</f>
        <v>154</v>
      </c>
      <c r="W19" s="31">
        <f t="shared" si="22"/>
        <v>160</v>
      </c>
      <c r="X19" s="39">
        <f t="shared" si="14"/>
        <v>22</v>
      </c>
      <c r="Y19" s="48">
        <f t="shared" si="8"/>
        <v>23</v>
      </c>
      <c r="Z19" s="49">
        <f t="shared" si="9"/>
        <v>24</v>
      </c>
    </row>
    <row r="20" spans="1:26" ht="15.75" customHeight="1">
      <c r="A20" s="58" t="s">
        <v>17</v>
      </c>
      <c r="B20" s="67">
        <v>7496.18</v>
      </c>
      <c r="C20" s="68">
        <f t="shared" si="3"/>
        <v>50</v>
      </c>
      <c r="D20" s="67">
        <v>18135.150000000001</v>
      </c>
      <c r="E20" s="50">
        <f t="shared" si="2"/>
        <v>121</v>
      </c>
      <c r="F20" s="63">
        <v>1.0580000000000001</v>
      </c>
      <c r="G20" s="75">
        <v>8</v>
      </c>
      <c r="H20" s="75">
        <v>37</v>
      </c>
      <c r="I20" s="75">
        <v>0</v>
      </c>
      <c r="J20" s="75">
        <v>0</v>
      </c>
      <c r="K20" s="50">
        <f t="shared" si="4"/>
        <v>174</v>
      </c>
      <c r="L20" s="75">
        <v>0</v>
      </c>
      <c r="M20" s="75">
        <v>0</v>
      </c>
      <c r="N20" s="75">
        <v>11</v>
      </c>
      <c r="O20" s="46">
        <v>41</v>
      </c>
      <c r="P20" s="46">
        <v>23</v>
      </c>
      <c r="Q20" s="24">
        <f t="shared" si="5"/>
        <v>19</v>
      </c>
      <c r="R20" s="31">
        <v>107.2</v>
      </c>
      <c r="S20" s="31">
        <v>104.2</v>
      </c>
      <c r="T20" s="31">
        <v>104</v>
      </c>
      <c r="U20" s="31">
        <f t="shared" si="6"/>
        <v>20</v>
      </c>
      <c r="V20" s="31">
        <f t="shared" ref="V20:W20" si="23">ROUND(U20*S20%,0)</f>
        <v>21</v>
      </c>
      <c r="W20" s="31">
        <f t="shared" si="23"/>
        <v>22</v>
      </c>
      <c r="X20" s="39">
        <f t="shared" si="14"/>
        <v>3</v>
      </c>
      <c r="Y20" s="48">
        <f t="shared" si="8"/>
        <v>3</v>
      </c>
      <c r="Z20" s="49">
        <f t="shared" si="9"/>
        <v>3</v>
      </c>
    </row>
    <row r="21" spans="1:26" ht="15.75" customHeight="1">
      <c r="A21" s="58" t="s">
        <v>18</v>
      </c>
      <c r="B21" s="67">
        <v>4305.3</v>
      </c>
      <c r="C21" s="68">
        <f t="shared" si="3"/>
        <v>29</v>
      </c>
      <c r="D21" s="67">
        <v>34536.61</v>
      </c>
      <c r="E21" s="50">
        <f t="shared" si="2"/>
        <v>230</v>
      </c>
      <c r="F21" s="63">
        <v>1.0580000000000001</v>
      </c>
      <c r="G21" s="75">
        <v>496</v>
      </c>
      <c r="H21" s="75">
        <v>98</v>
      </c>
      <c r="I21" s="75">
        <v>0</v>
      </c>
      <c r="J21" s="75">
        <v>0</v>
      </c>
      <c r="K21" s="50">
        <f t="shared" si="4"/>
        <v>261</v>
      </c>
      <c r="L21" s="75">
        <v>37</v>
      </c>
      <c r="M21" s="75">
        <v>0</v>
      </c>
      <c r="N21" s="75">
        <v>660</v>
      </c>
      <c r="O21" s="46">
        <v>107</v>
      </c>
      <c r="P21" s="46">
        <v>239</v>
      </c>
      <c r="Q21" s="24">
        <f t="shared" si="5"/>
        <v>252</v>
      </c>
      <c r="R21" s="31">
        <v>107.2</v>
      </c>
      <c r="S21" s="31">
        <v>104.2</v>
      </c>
      <c r="T21" s="31">
        <v>104</v>
      </c>
      <c r="U21" s="31">
        <f t="shared" si="6"/>
        <v>270</v>
      </c>
      <c r="V21" s="31">
        <f t="shared" ref="V21:W21" si="24">ROUND(U21*S21%,0)</f>
        <v>281</v>
      </c>
      <c r="W21" s="31">
        <f t="shared" si="24"/>
        <v>292</v>
      </c>
      <c r="X21" s="39">
        <f t="shared" si="14"/>
        <v>41</v>
      </c>
      <c r="Y21" s="48">
        <f t="shared" si="8"/>
        <v>42</v>
      </c>
      <c r="Z21" s="49">
        <f t="shared" si="9"/>
        <v>44</v>
      </c>
    </row>
    <row r="22" spans="1:26" ht="15.75" customHeight="1">
      <c r="A22" s="58" t="s">
        <v>19</v>
      </c>
      <c r="B22" s="67">
        <v>6575.25</v>
      </c>
      <c r="C22" s="68">
        <f t="shared" si="3"/>
        <v>44</v>
      </c>
      <c r="D22" s="67">
        <v>2573.25</v>
      </c>
      <c r="E22" s="50">
        <f t="shared" si="2"/>
        <v>17</v>
      </c>
      <c r="F22" s="63">
        <v>1.0580000000000001</v>
      </c>
      <c r="G22" s="75">
        <v>0</v>
      </c>
      <c r="H22" s="75">
        <v>5</v>
      </c>
      <c r="I22" s="75">
        <v>0</v>
      </c>
      <c r="J22" s="75">
        <v>0</v>
      </c>
      <c r="K22" s="50">
        <f t="shared" si="4"/>
        <v>64</v>
      </c>
      <c r="L22" s="75">
        <v>0</v>
      </c>
      <c r="M22" s="75">
        <v>16</v>
      </c>
      <c r="N22" s="75">
        <v>0</v>
      </c>
      <c r="O22" s="46">
        <v>6</v>
      </c>
      <c r="P22" s="46">
        <v>18</v>
      </c>
      <c r="Q22" s="24">
        <f t="shared" si="5"/>
        <v>10</v>
      </c>
      <c r="R22" s="31">
        <v>107.2</v>
      </c>
      <c r="S22" s="31">
        <v>104.2</v>
      </c>
      <c r="T22" s="31">
        <v>104</v>
      </c>
      <c r="U22" s="31">
        <f t="shared" si="6"/>
        <v>11</v>
      </c>
      <c r="V22" s="31">
        <f t="shared" ref="V22:W22" si="25">ROUND(U22*S22%,0)</f>
        <v>11</v>
      </c>
      <c r="W22" s="31">
        <f t="shared" si="25"/>
        <v>11</v>
      </c>
      <c r="X22" s="39">
        <f t="shared" si="14"/>
        <v>2</v>
      </c>
      <c r="Y22" s="48">
        <f t="shared" si="8"/>
        <v>2</v>
      </c>
      <c r="Z22" s="49">
        <f t="shared" si="9"/>
        <v>2</v>
      </c>
    </row>
    <row r="23" spans="1:26" ht="15.75" customHeight="1">
      <c r="A23" s="58" t="s">
        <v>20</v>
      </c>
      <c r="B23" s="67">
        <v>19138.16</v>
      </c>
      <c r="C23" s="68">
        <f t="shared" si="3"/>
        <v>128</v>
      </c>
      <c r="D23" s="67">
        <v>17549.66</v>
      </c>
      <c r="E23" s="50">
        <f t="shared" si="2"/>
        <v>117</v>
      </c>
      <c r="F23" s="63">
        <v>1.0580000000000001</v>
      </c>
      <c r="G23" s="75">
        <v>16</v>
      </c>
      <c r="H23" s="75">
        <v>94</v>
      </c>
      <c r="I23" s="75">
        <v>1</v>
      </c>
      <c r="J23" s="75">
        <v>1</v>
      </c>
      <c r="K23" s="50">
        <f t="shared" si="4"/>
        <v>253</v>
      </c>
      <c r="L23" s="75">
        <v>0</v>
      </c>
      <c r="M23" s="75">
        <v>2</v>
      </c>
      <c r="N23" s="75">
        <v>21</v>
      </c>
      <c r="O23" s="46">
        <v>103</v>
      </c>
      <c r="P23" s="46">
        <v>7</v>
      </c>
      <c r="Q23" s="24">
        <f t="shared" si="5"/>
        <v>33</v>
      </c>
      <c r="R23" s="31">
        <v>107.2</v>
      </c>
      <c r="S23" s="31">
        <v>104.2</v>
      </c>
      <c r="T23" s="31">
        <v>104</v>
      </c>
      <c r="U23" s="31">
        <f t="shared" si="6"/>
        <v>36</v>
      </c>
      <c r="V23" s="31">
        <f t="shared" ref="V23:W23" si="26">ROUND(U23*S23%,0)</f>
        <v>38</v>
      </c>
      <c r="W23" s="31">
        <f t="shared" si="26"/>
        <v>40</v>
      </c>
      <c r="X23" s="39">
        <f t="shared" si="14"/>
        <v>5</v>
      </c>
      <c r="Y23" s="48">
        <f t="shared" si="8"/>
        <v>6</v>
      </c>
      <c r="Z23" s="49">
        <f t="shared" si="9"/>
        <v>6</v>
      </c>
    </row>
    <row r="24" spans="1:26" ht="15.75" customHeight="1">
      <c r="A24" s="76"/>
      <c r="B24" s="77">
        <f>SUM(B7:B23)</f>
        <v>275803.07999999996</v>
      </c>
      <c r="C24" s="77">
        <f t="shared" ref="C24:J24" si="27">SUM(C7:C23)</f>
        <v>1840</v>
      </c>
      <c r="D24" s="77">
        <f t="shared" si="27"/>
        <v>579272.25999999989</v>
      </c>
      <c r="E24" s="77">
        <f t="shared" si="27"/>
        <v>3862</v>
      </c>
      <c r="F24" s="78" t="s">
        <v>37</v>
      </c>
      <c r="G24" s="77">
        <f t="shared" si="27"/>
        <v>1500</v>
      </c>
      <c r="H24" s="77">
        <f t="shared" si="27"/>
        <v>2024</v>
      </c>
      <c r="I24" s="77">
        <f t="shared" si="27"/>
        <v>39</v>
      </c>
      <c r="J24" s="77">
        <f t="shared" si="27"/>
        <v>39</v>
      </c>
      <c r="K24" s="77">
        <f t="shared" ref="K24:Q24" si="28">SUM(K7:K23)</f>
        <v>5848</v>
      </c>
      <c r="L24" s="77">
        <f t="shared" si="28"/>
        <v>709</v>
      </c>
      <c r="M24" s="77">
        <f t="shared" si="28"/>
        <v>897</v>
      </c>
      <c r="N24" s="77">
        <f t="shared" si="28"/>
        <v>1993</v>
      </c>
      <c r="O24" s="77">
        <f t="shared" si="28"/>
        <v>2372</v>
      </c>
      <c r="P24" s="77">
        <f t="shared" si="28"/>
        <v>2965</v>
      </c>
      <c r="Q24" s="77">
        <f t="shared" si="28"/>
        <v>2059</v>
      </c>
      <c r="R24" s="92" t="s">
        <v>49</v>
      </c>
      <c r="S24" s="92" t="s">
        <v>49</v>
      </c>
      <c r="T24" s="92" t="s">
        <v>49</v>
      </c>
      <c r="U24" s="77">
        <f t="shared" ref="U24:Z24" si="29">SUM(U7:U23)</f>
        <v>2248</v>
      </c>
      <c r="V24" s="77">
        <f t="shared" si="29"/>
        <v>2342</v>
      </c>
      <c r="W24" s="77">
        <f t="shared" si="29"/>
        <v>2436</v>
      </c>
      <c r="X24" s="77">
        <f t="shared" si="29"/>
        <v>336</v>
      </c>
      <c r="Y24" s="77">
        <f t="shared" si="29"/>
        <v>352</v>
      </c>
      <c r="Z24" s="77">
        <f t="shared" si="29"/>
        <v>365</v>
      </c>
    </row>
    <row r="25" spans="1:26" ht="18" customHeight="1">
      <c r="A25" s="79"/>
      <c r="B25" s="80">
        <v>1066806.1000000001</v>
      </c>
      <c r="C25" s="80"/>
      <c r="D25" s="80">
        <v>2355707.1800000002</v>
      </c>
      <c r="E25" s="77"/>
      <c r="F25" s="78"/>
      <c r="G25" s="77"/>
      <c r="H25" s="77"/>
      <c r="I25" s="69"/>
      <c r="J25" s="69"/>
      <c r="K25" s="77"/>
      <c r="L25" s="69"/>
      <c r="M25" s="69"/>
      <c r="N25" s="77"/>
      <c r="O25" s="94"/>
      <c r="P25" s="94"/>
      <c r="Q25" s="95"/>
      <c r="R25" s="96"/>
      <c r="S25" s="96"/>
      <c r="T25" s="96"/>
      <c r="U25" s="96"/>
      <c r="V25" s="77"/>
      <c r="W25" s="77"/>
      <c r="X25" s="97"/>
      <c r="Y25" s="98"/>
      <c r="Z25" s="99"/>
    </row>
    <row r="26" spans="1:26">
      <c r="A26" s="81"/>
      <c r="B26" s="80">
        <f>B24+B25</f>
        <v>1342609.1800000002</v>
      </c>
      <c r="C26" s="80"/>
      <c r="D26" s="80">
        <f>D24+D25</f>
        <v>2934979.44</v>
      </c>
      <c r="E26" s="77"/>
      <c r="F26" s="78"/>
      <c r="G26" s="77"/>
      <c r="H26" s="77"/>
      <c r="I26" s="69"/>
      <c r="J26" s="69"/>
      <c r="K26" s="77"/>
      <c r="L26" s="69"/>
      <c r="M26" s="69"/>
      <c r="N26" s="69"/>
      <c r="O26" s="17"/>
      <c r="P26" s="17"/>
      <c r="Q26" s="18">
        <f>P26*Q5</f>
        <v>0</v>
      </c>
      <c r="R26" s="26"/>
      <c r="S26" s="26"/>
      <c r="T26" s="26"/>
      <c r="U26" s="26"/>
      <c r="V26" s="26"/>
      <c r="W26" s="26"/>
      <c r="X26" s="52" t="s">
        <v>54</v>
      </c>
      <c r="Y26" s="100">
        <v>63.1</v>
      </c>
      <c r="Z26" s="101">
        <v>61.8</v>
      </c>
    </row>
    <row r="27" spans="1:26">
      <c r="A27" s="86" t="s">
        <v>38</v>
      </c>
      <c r="B27" s="77">
        <v>1342609.18</v>
      </c>
      <c r="C27" s="82">
        <f>ROUND(B27/73.02*100/1000,0)</f>
        <v>1839</v>
      </c>
      <c r="D27" s="77">
        <v>2934979.44</v>
      </c>
      <c r="E27" s="83">
        <f>ROUND(D27/76*100/1000,0)</f>
        <v>3862</v>
      </c>
      <c r="F27" s="84">
        <v>1.0580000000000001</v>
      </c>
      <c r="G27" s="85">
        <v>1500</v>
      </c>
      <c r="H27" s="85">
        <v>2024</v>
      </c>
      <c r="I27" s="71">
        <v>39</v>
      </c>
      <c r="J27" s="71">
        <v>39</v>
      </c>
      <c r="K27" s="103">
        <f>ROUND(E27+(C27*F27)+J27,0)</f>
        <v>5847</v>
      </c>
      <c r="L27" s="71">
        <v>709</v>
      </c>
      <c r="M27" s="71">
        <v>897</v>
      </c>
      <c r="N27" s="71">
        <v>1993</v>
      </c>
      <c r="O27" s="15">
        <v>2372</v>
      </c>
      <c r="P27" s="15">
        <v>2965</v>
      </c>
      <c r="Q27" s="102">
        <f t="shared" ref="Q27" si="30">ROUND((M27+N27+O27+P27)/4,)</f>
        <v>2057</v>
      </c>
      <c r="R27" s="16">
        <v>107.2</v>
      </c>
      <c r="S27" s="16">
        <v>104.2</v>
      </c>
      <c r="T27" s="16">
        <v>104</v>
      </c>
      <c r="U27" s="104">
        <f t="shared" ref="U27" si="31">ROUND((J27+Q27)*R27%,0)</f>
        <v>2247</v>
      </c>
      <c r="V27" s="104">
        <f t="shared" ref="V27" si="32">ROUND(U27*S27%,0)</f>
        <v>2341</v>
      </c>
      <c r="W27" s="104">
        <f t="shared" ref="W27" si="33">ROUND(V27*T27%,0)</f>
        <v>2435</v>
      </c>
      <c r="X27" s="33">
        <f>ROUND(U27*X26%,0)</f>
        <v>1432</v>
      </c>
      <c r="Y27" s="15">
        <f>ROUND(V27*Y26%,)</f>
        <v>1477</v>
      </c>
      <c r="Z27" s="105">
        <f>ROUND(W27*Z26%,0)</f>
        <v>1505</v>
      </c>
    </row>
    <row r="28" spans="1:26">
      <c r="A28" s="10"/>
      <c r="B28" s="69"/>
      <c r="C28" s="69"/>
      <c r="D28" s="69"/>
      <c r="E28" s="69"/>
      <c r="F28" s="70"/>
      <c r="G28" s="69"/>
      <c r="H28" s="69"/>
      <c r="I28" s="69"/>
      <c r="J28" s="69"/>
      <c r="K28" s="69"/>
      <c r="L28" s="69"/>
      <c r="M28" s="69"/>
      <c r="N28" s="69"/>
      <c r="O28" s="10"/>
      <c r="P28" s="14"/>
      <c r="Q28" s="14"/>
      <c r="R28" s="22"/>
      <c r="S28" s="22"/>
      <c r="T28" s="22"/>
      <c r="U28" s="22"/>
      <c r="V28" s="22"/>
      <c r="W28" s="22"/>
      <c r="X28" s="40"/>
      <c r="Y28" s="41"/>
      <c r="Z28" s="42"/>
    </row>
    <row r="29" spans="1:26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"/>
      <c r="Q29" s="10"/>
      <c r="R29" s="25"/>
      <c r="S29" s="25"/>
      <c r="T29" s="25"/>
      <c r="U29" s="25"/>
      <c r="V29" s="25"/>
      <c r="W29" s="25"/>
      <c r="X29" s="34"/>
      <c r="Y29" s="28"/>
      <c r="Z29" s="35"/>
    </row>
    <row r="30" spans="1:26" ht="13.5" thickBot="1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0"/>
      <c r="Q30" s="10"/>
      <c r="R30" s="25"/>
      <c r="S30" s="25"/>
      <c r="T30" s="25"/>
      <c r="U30" s="25"/>
      <c r="V30" s="25"/>
      <c r="W30" s="25"/>
      <c r="X30" s="36"/>
      <c r="Y30" s="37"/>
      <c r="Z30" s="38"/>
    </row>
    <row r="31" spans="1:26">
      <c r="A31" s="54" t="s">
        <v>31</v>
      </c>
    </row>
  </sheetData>
  <mergeCells count="5">
    <mergeCell ref="A1:Z1"/>
    <mergeCell ref="G4:I4"/>
    <mergeCell ref="L4:P4"/>
    <mergeCell ref="R4:T4"/>
    <mergeCell ref="U4:W4"/>
  </mergeCells>
  <pageMargins left="0.25" right="0.25" top="0.75" bottom="0.75" header="0.3" footer="0.3"/>
  <pageSetup scale="4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abSelected="1" workbookViewId="0">
      <pane xSplit="1" ySplit="4" topLeftCell="I5" activePane="bottomRight" state="frozen"/>
      <selection pane="topRight" activeCell="B1" sqref="B1"/>
      <selection pane="bottomLeft" activeCell="A5" sqref="A5"/>
      <selection pane="bottomRight" sqref="A1:AB1"/>
    </sheetView>
  </sheetViews>
  <sheetFormatPr defaultColWidth="17.140625" defaultRowHeight="12.75"/>
  <cols>
    <col min="1" max="1" width="24.42578125" style="56" customWidth="1"/>
    <col min="2" max="3" width="11.85546875" style="56" customWidth="1"/>
    <col min="4" max="5" width="11.42578125" style="56" customWidth="1"/>
    <col min="6" max="6" width="12.42578125" style="56" customWidth="1"/>
    <col min="7" max="7" width="11.42578125" style="56" customWidth="1"/>
    <col min="8" max="8" width="14" style="56" customWidth="1"/>
    <col min="9" max="11" width="8.7109375" style="56" customWidth="1"/>
    <col min="12" max="12" width="9.7109375" style="56" customWidth="1"/>
    <col min="13" max="13" width="10.7109375" style="56" customWidth="1"/>
    <col min="14" max="18" width="8.28515625" style="56" customWidth="1"/>
    <col min="19" max="19" width="13.85546875" style="56" customWidth="1"/>
    <col min="20" max="24" width="8.42578125" style="56" customWidth="1"/>
    <col min="25" max="25" width="10.28515625" style="56" customWidth="1"/>
    <col min="26" max="28" width="13.85546875" style="56" customWidth="1"/>
    <col min="29" max="16384" width="17.140625" style="56"/>
  </cols>
  <sheetData>
    <row r="1" spans="1:28" ht="33" customHeight="1">
      <c r="A1" s="113" t="s">
        <v>32</v>
      </c>
      <c r="B1" s="113"/>
      <c r="C1" s="113"/>
      <c r="D1" s="113"/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3" spans="1:28">
      <c r="A3" s="23" t="s">
        <v>25</v>
      </c>
      <c r="B3" s="23"/>
      <c r="C3" s="23"/>
      <c r="D3" s="51" t="s">
        <v>29</v>
      </c>
      <c r="E3" s="51"/>
      <c r="F3" s="51"/>
      <c r="G3" s="51"/>
    </row>
    <row r="4" spans="1:28" ht="90" customHeight="1">
      <c r="A4" s="43"/>
      <c r="B4" s="45" t="s">
        <v>55</v>
      </c>
      <c r="C4" s="45" t="s">
        <v>56</v>
      </c>
      <c r="D4" s="45" t="s">
        <v>33</v>
      </c>
      <c r="E4" s="59" t="s">
        <v>34</v>
      </c>
      <c r="F4" s="45" t="s">
        <v>35</v>
      </c>
      <c r="G4" s="59" t="s">
        <v>36</v>
      </c>
      <c r="H4" s="59" t="s">
        <v>47</v>
      </c>
      <c r="I4" s="115" t="s">
        <v>39</v>
      </c>
      <c r="J4" s="116"/>
      <c r="K4" s="117"/>
      <c r="L4" s="72" t="s">
        <v>40</v>
      </c>
      <c r="M4" s="109" t="s">
        <v>41</v>
      </c>
      <c r="N4" s="115" t="s">
        <v>45</v>
      </c>
      <c r="O4" s="116"/>
      <c r="P4" s="116"/>
      <c r="Q4" s="116"/>
      <c r="R4" s="117"/>
      <c r="S4" s="90" t="s">
        <v>46</v>
      </c>
      <c r="T4" s="118" t="s">
        <v>48</v>
      </c>
      <c r="U4" s="116"/>
      <c r="V4" s="117"/>
      <c r="W4" s="119" t="s">
        <v>50</v>
      </c>
      <c r="X4" s="116"/>
      <c r="Y4" s="117"/>
      <c r="Z4" s="90" t="s">
        <v>28</v>
      </c>
      <c r="AA4" s="90" t="s">
        <v>30</v>
      </c>
      <c r="AB4" s="90" t="s">
        <v>53</v>
      </c>
    </row>
    <row r="5" spans="1:28" ht="29.25" customHeight="1">
      <c r="A5" s="107" t="s">
        <v>27</v>
      </c>
      <c r="B5" s="106"/>
      <c r="C5" s="106"/>
      <c r="D5" s="45"/>
      <c r="E5" s="61"/>
      <c r="F5" s="62"/>
      <c r="G5" s="62"/>
      <c r="H5" s="63">
        <v>1.0580000000000001</v>
      </c>
      <c r="I5" s="73">
        <v>2021</v>
      </c>
      <c r="J5" s="73">
        <v>2022</v>
      </c>
      <c r="K5" s="73">
        <v>2023</v>
      </c>
      <c r="L5" s="73"/>
      <c r="M5" s="110"/>
      <c r="N5" s="89" t="s">
        <v>43</v>
      </c>
      <c r="O5" s="89" t="s">
        <v>44</v>
      </c>
      <c r="P5" s="89">
        <v>2020</v>
      </c>
      <c r="Q5" s="87">
        <v>2021</v>
      </c>
      <c r="R5" s="88" t="s">
        <v>42</v>
      </c>
      <c r="S5" s="30"/>
      <c r="T5" s="91">
        <v>2024</v>
      </c>
      <c r="U5" s="91">
        <v>2025</v>
      </c>
      <c r="V5" s="91">
        <v>2026</v>
      </c>
      <c r="W5" s="91" t="s">
        <v>51</v>
      </c>
      <c r="X5" s="91" t="s">
        <v>52</v>
      </c>
      <c r="Y5" s="93">
        <v>2026</v>
      </c>
      <c r="Z5" s="32" t="s">
        <v>26</v>
      </c>
      <c r="AA5" s="47" t="s">
        <v>26</v>
      </c>
      <c r="AB5" s="27" t="s">
        <v>26</v>
      </c>
    </row>
    <row r="6" spans="1:28" ht="15.75" customHeight="1">
      <c r="A6" s="108" t="s">
        <v>4</v>
      </c>
      <c r="B6" s="108">
        <v>300379.63</v>
      </c>
      <c r="C6" s="108">
        <v>240052.83</v>
      </c>
      <c r="D6" s="67">
        <f t="shared" ref="D6" si="0">B6-C6</f>
        <v>60326.800000000017</v>
      </c>
      <c r="E6" s="68">
        <f t="shared" ref="E6" si="1">ROUND(D6/15*100/1000,0)</f>
        <v>402</v>
      </c>
      <c r="F6" s="67">
        <v>321444.05</v>
      </c>
      <c r="G6" s="50">
        <f t="shared" ref="G6" si="2">ROUND(F6/15*100/1000,0)</f>
        <v>2143</v>
      </c>
      <c r="H6" s="63">
        <v>1.0580000000000001</v>
      </c>
      <c r="I6" s="75">
        <v>751</v>
      </c>
      <c r="J6" s="75">
        <v>1322</v>
      </c>
      <c r="K6" s="75">
        <v>38</v>
      </c>
      <c r="L6" s="75">
        <v>38</v>
      </c>
      <c r="M6" s="103">
        <f t="shared" ref="M6" si="3">ROUND(G6+(E6*H6)+L6,0)</f>
        <v>2606</v>
      </c>
      <c r="N6" s="50">
        <v>484</v>
      </c>
      <c r="O6" s="50">
        <v>504</v>
      </c>
      <c r="P6" s="75">
        <v>999</v>
      </c>
      <c r="Q6" s="46">
        <v>1447</v>
      </c>
      <c r="R6" s="46">
        <v>1734</v>
      </c>
      <c r="S6" s="24">
        <f t="shared" ref="S6" si="4">ROUND((O6+P6+Q6+R6)/4,)</f>
        <v>1171</v>
      </c>
      <c r="T6" s="31">
        <v>107.2</v>
      </c>
      <c r="U6" s="31">
        <v>104.2</v>
      </c>
      <c r="V6" s="31">
        <v>104</v>
      </c>
      <c r="W6" s="31">
        <f t="shared" ref="W6" si="5">ROUND((L6+S6)*T6%,0)</f>
        <v>1296</v>
      </c>
      <c r="X6" s="31">
        <f t="shared" ref="X6:Y6" si="6">ROUND(W6*U6%,0)</f>
        <v>1350</v>
      </c>
      <c r="Y6" s="31">
        <f t="shared" si="6"/>
        <v>1404</v>
      </c>
      <c r="Z6" s="39">
        <f t="shared" ref="Z6" si="7">ROUND(W6*Z$5,0)</f>
        <v>194</v>
      </c>
      <c r="AA6" s="48">
        <f t="shared" ref="AA6:AB6" si="8">ROUND(X6*AA$5,0)</f>
        <v>203</v>
      </c>
      <c r="AB6" s="49">
        <f t="shared" si="8"/>
        <v>211</v>
      </c>
    </row>
  </sheetData>
  <mergeCells count="5">
    <mergeCell ref="A1:AB1"/>
    <mergeCell ref="I4:K4"/>
    <mergeCell ref="N4:R4"/>
    <mergeCell ref="T4:V4"/>
    <mergeCell ref="W4:Y4"/>
  </mergeCells>
  <pageMargins left="0.25" right="0.25" top="0.75" bottom="0.75" header="0.3" footer="0.3"/>
  <pageSetup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2017 год</vt:lpstr>
      <vt:lpstr>2023-2026гг НДФЛ</vt:lpstr>
      <vt:lpstr>2023-2026гг НДФЛ (2)</vt:lpstr>
      <vt:lpstr>'2017 год'!_ФильтрБазыДанных</vt:lpstr>
      <vt:lpstr>'2023-2026гг НДФЛ'!_ФильтрБазыДанных</vt:lpstr>
      <vt:lpstr>'2023-2026гг НДФЛ (2)'!_ФильтрБазыДанных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2023-11-09T11:11:41Z</cp:lastPrinted>
  <dcterms:created xsi:type="dcterms:W3CDTF">2019-07-04T05:51:15Z</dcterms:created>
  <dcterms:modified xsi:type="dcterms:W3CDTF">2023-11-15T11:03:16Z</dcterms:modified>
</cp:coreProperties>
</file>